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04-24/"/>
    </mc:Choice>
  </mc:AlternateContent>
  <xr:revisionPtr revIDLastSave="935" documentId="8_{8FB7D200-8789-40E4-A6A4-874F8146EFCF}" xr6:coauthVersionLast="47" xr6:coauthVersionMax="47" xr10:uidLastSave="{2C0E945E-75B6-41DD-A9E4-D061CCCA1BED}"/>
  <bookViews>
    <workbookView xWindow="45972" yWindow="-108" windowWidth="23256" windowHeight="12456" activeTab="3" xr2:uid="{433F4A73-D90F-451A-97F3-389124337F65}"/>
  </bookViews>
  <sheets>
    <sheet name="Demanda 04-24" sheetId="1" r:id="rId1"/>
    <sheet name="Clasif.llamadas 04-24" sheetId="2" r:id="rId2"/>
    <sheet name="Institución 04-24" sheetId="3" r:id="rId3"/>
    <sheet name="Tipo de incidente 04-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H5" i="4"/>
  <c r="H6" i="4"/>
  <c r="H7" i="4"/>
  <c r="H8" i="4"/>
  <c r="H9" i="4"/>
  <c r="H10" i="4"/>
  <c r="H11" i="4"/>
  <c r="H12" i="4"/>
  <c r="H13" i="4"/>
  <c r="H3" i="4"/>
  <c r="G2" i="4"/>
  <c r="G13" i="4" s="1"/>
  <c r="G4" i="4"/>
  <c r="G5" i="4"/>
  <c r="G6" i="4"/>
  <c r="G7" i="4"/>
  <c r="G8" i="4"/>
  <c r="G9" i="4"/>
  <c r="G10" i="4"/>
  <c r="G11" i="4"/>
  <c r="G12" i="4"/>
  <c r="G3" i="4"/>
  <c r="F4" i="4"/>
  <c r="F5" i="4"/>
  <c r="F6" i="4"/>
  <c r="F7" i="4"/>
  <c r="F8" i="4"/>
  <c r="F9" i="4"/>
  <c r="F10" i="4"/>
  <c r="F11" i="4"/>
  <c r="F12" i="4"/>
  <c r="F3" i="4"/>
  <c r="D16" i="3"/>
  <c r="C6" i="3"/>
  <c r="C7" i="3"/>
  <c r="C8" i="3"/>
  <c r="C9" i="3"/>
  <c r="C10" i="3"/>
  <c r="C11" i="3"/>
  <c r="C12" i="3"/>
  <c r="C13" i="3"/>
  <c r="C14" i="3"/>
  <c r="C15" i="3"/>
  <c r="C16" i="3"/>
  <c r="C17" i="3"/>
  <c r="C5" i="3"/>
  <c r="B4" i="3"/>
  <c r="B20" i="2"/>
  <c r="I3" i="4" l="1"/>
  <c r="I4" i="4" s="1"/>
  <c r="I5" i="4" s="1"/>
  <c r="I6" i="4" s="1"/>
  <c r="I7" i="4" s="1"/>
  <c r="I8" i="4" s="1"/>
  <c r="I9" i="4" s="1"/>
  <c r="I10" i="4" s="1"/>
  <c r="I11" i="4" s="1"/>
  <c r="I12" i="4" s="1"/>
  <c r="I13" i="4" l="1"/>
  <c r="C142" i="4" l="1"/>
  <c r="C139" i="4"/>
  <c r="D139" i="4"/>
  <c r="C140" i="4"/>
  <c r="D140" i="4"/>
  <c r="D141" i="4" s="1"/>
  <c r="D142" i="4" s="1"/>
  <c r="C141" i="4"/>
  <c r="B24" i="2"/>
  <c r="B11" i="2"/>
  <c r="B10" i="2"/>
  <c r="B9" i="2"/>
  <c r="B8" i="2"/>
  <c r="B7" i="2"/>
  <c r="B6" i="2"/>
  <c r="B5" i="2"/>
  <c r="B4" i="2"/>
  <c r="B7" i="1"/>
  <c r="B6" i="1"/>
  <c r="B5" i="1"/>
  <c r="B4" i="1"/>
  <c r="B12" i="2" l="1"/>
  <c r="B8" i="1" l="1"/>
  <c r="B28" i="2"/>
  <c r="B27" i="2"/>
  <c r="B26" i="2"/>
  <c r="B25" i="2"/>
  <c r="B23" i="2" s="1"/>
  <c r="B21" i="2" l="1"/>
  <c r="B22" i="2"/>
  <c r="C8" i="2"/>
  <c r="B4" i="4"/>
  <c r="C10" i="4" l="1"/>
  <c r="B19" i="2"/>
  <c r="B18" i="2" s="1"/>
  <c r="C20" i="4"/>
  <c r="C7" i="2"/>
  <c r="C137" i="4"/>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8" i="4"/>
  <c r="C130" i="4"/>
  <c r="C122" i="4"/>
  <c r="C114" i="4"/>
  <c r="C106" i="4"/>
  <c r="C98" i="4"/>
  <c r="C90" i="4"/>
  <c r="C82" i="4"/>
  <c r="C74" i="4"/>
  <c r="C66" i="4"/>
  <c r="C58" i="4"/>
  <c r="C50" i="4"/>
  <c r="C42" i="4"/>
  <c r="C34" i="4"/>
  <c r="C26" i="4"/>
  <c r="C18" i="4"/>
  <c r="C5" i="2"/>
  <c r="C11" i="2"/>
  <c r="C10" i="2"/>
  <c r="C9" i="2"/>
  <c r="C6" i="2"/>
  <c r="C4" i="2"/>
  <c r="C6" i="1" l="1"/>
  <c r="C8" i="1"/>
  <c r="D4" i="2"/>
  <c r="D5" i="2" s="1"/>
  <c r="D6" i="2" s="1"/>
  <c r="D7" i="2" s="1"/>
  <c r="D8" i="2" s="1"/>
  <c r="D9" i="2" s="1"/>
  <c r="D10" i="2" s="1"/>
  <c r="D11" i="2" s="1"/>
  <c r="C12" i="2"/>
  <c r="D5" i="4"/>
  <c r="C4" i="1"/>
  <c r="D4" i="1" s="1"/>
  <c r="C5" i="1"/>
  <c r="C7" i="1"/>
  <c r="D5" i="3" l="1"/>
  <c r="D6" i="3" s="1"/>
  <c r="C4" i="3"/>
  <c r="D5" i="1"/>
  <c r="D6" i="1" s="1"/>
  <c r="D7"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7" i="3" l="1"/>
  <c r="D8" i="3" s="1"/>
  <c r="D9" i="3" s="1"/>
  <c r="D10" i="3" s="1"/>
  <c r="D11" i="3" s="1"/>
  <c r="D12" i="3" s="1"/>
  <c r="D13" i="3" s="1"/>
  <c r="D14" i="3" s="1"/>
  <c r="D15" i="3" s="1"/>
  <c r="D17" i="3" s="1"/>
  <c r="D123" i="4"/>
  <c r="D124" i="4" s="1"/>
  <c r="D125" i="4" s="1"/>
  <c r="D126" i="4" s="1"/>
  <c r="D127" i="4" s="1"/>
  <c r="D128" i="4" s="1"/>
  <c r="D129" i="4" s="1"/>
  <c r="D130" i="4" s="1"/>
  <c r="D131" i="4" s="1"/>
  <c r="D132" i="4" s="1"/>
  <c r="D133" i="4" s="1"/>
  <c r="D134" i="4" s="1"/>
  <c r="D135" i="4" s="1"/>
  <c r="D136" i="4" s="1"/>
  <c r="D137" i="4" s="1"/>
  <c r="D138" i="4" s="1"/>
  <c r="C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5"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<sst xmlns="http://schemas.openxmlformats.org/spreadsheetml/2006/main" count="223" uniqueCount="198">
  <si>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</si>
  <si>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</si>
  <si>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</si>
  <si>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</si>
  <si>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</si>
  <si>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</si>
  <si>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</si>
  <si>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</si>
  <si>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</si>
  <si>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</si>
  <si>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</si>
  <si>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</si>
  <si>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</si>
  <si>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</si>
  <si>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</si>
  <si>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</si>
  <si>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</si>
  <si>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</si>
  <si>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</si>
  <si>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</si>
  <si>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</si>
  <si>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</si>
  <si>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</si>
  <si>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</si>
  <si>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</si>
  <si>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</si>
  <si>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</si>
  <si>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</si>
  <si>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</si>
  <si>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</si>
  <si>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</si>
  <si>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</si>
  <si>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</si>
  <si>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</si>
  <si>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</si>
  <si>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</si>
  <si>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</si>
  <si>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</si>
  <si>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</si>
  <si>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</si>
  <si>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</si>
  <si>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</si>
  <si>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</si>
  <si>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</si>
  <si>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</si>
  <si>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</si>
  <si>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</si>
  <si>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</si>
  <si>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</si>
  <si>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</si>
  <si>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</si>
  <si>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</si>
  <si>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</si>
  <si>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</si>
  <si>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</si>
  <si>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</si>
  <si>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</si>
  <si>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</si>
  <si>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</si>
  <si>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</si>
  <si>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</si>
  <si>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</si>
  <si>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</si>
  <si>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</si>
  <si>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</si>
  <si>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</si>
  <si>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</si>
  <si>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</si>
  <si>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</si>
  <si>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</si>
  <si>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</si>
  <si>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</si>
  <si>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</si>
  <si>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</si>
  <si>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</si>
  <si>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</si>
  <si>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</si>
  <si>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</si>
  <si>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</si>
  <si>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</si>
  <si>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</si>
  <si>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</si>
  <si>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</si>
  <si>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</si>
  <si>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</si>
  <si>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</si>
  <si>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</si>
  <si>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</si>
  <si>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</si>
  <si>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</si>
  <si>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</si>
  <si>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</si>
  <si>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</si>
  <si>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</si>
  <si>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</si>
  <si>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</si>
  <si>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</si>
  <si>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</si>
  <si>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</si>
  <si>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</si>
  <si>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</si>
  <si>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</si>
  <si>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</si>
  <si>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</si>
  <si>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</si>
  <si>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</si>
  <si>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</si>
  <si>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</si>
  <si>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</si>
  <si>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</si>
  <si>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</si>
  <si>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</si>
  <si>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</si>
  <si>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</si>
  <si>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</si>
  <si>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</si>
  <si>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</si>
  <si>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</si>
  <si>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</si>
  <si>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</si>
  <si>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</si>
  <si>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</si>
  <si>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</si>
  <si>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</si>
  <si>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</si>
  <si>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</si>
  <si>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</si>
  <si>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</si>
  <si>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</si>
  <si>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</si>
  <si>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</si>
  <si>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</si>
  <si>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</si>
  <si>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</si>
  <si>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</si>
  <si>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</si>
  <si>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</si>
  <si>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</si>
  <si>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</si>
  <si>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</si>
  <si>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</si>
  <si>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</si>
  <si>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</si>
  <si>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</si>
  <si>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</si>
  <si>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</si>
  <si>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</si>
  <si>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</si>
  <si>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</si>
  <si>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291 / OIJ - CONSULTA DE INCIDENTE</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</si>
  <si>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</si>
  <si>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</si>
  <si>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</si>
  <si>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</si>
  <si>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793 / CCSS - QUEJAS</t>
  </si>
  <si>
    <t>Creados por instituciones</t>
  </si>
  <si>
    <t>Descartadas automáticamente</t>
  </si>
  <si>
    <t>183 / PANI - QUEJAS</t>
  </si>
  <si>
    <t>Ministerio de Salud</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</si>
  <si>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</si>
  <si>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</si>
  <si>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</si>
  <si>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</si>
  <si>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</si>
  <si>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</si>
  <si>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</si>
  <si>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</si>
  <si>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</si>
  <si>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</si>
  <si>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</si>
  <si>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</si>
  <si>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</si>
  <si>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</si>
  <si>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736 / HNSM - CONSULTA DE INCIDENTE</t>
  </si>
  <si>
    <t>913 / ACTIVIDAD VOLCÁNICA</t>
  </si>
  <si>
    <t>Guarda Costas</t>
  </si>
  <si>
    <t>450 / CENTRO PENITENCIARIO</t>
  </si>
  <si>
    <t>468 / BITACORA DE OPERATIVOS</t>
  </si>
  <si>
    <t>293 / OIJ - QUEJAS</t>
  </si>
  <si>
    <t>589 / COLABORACIÓN INTERINSTITUCIONAL</t>
  </si>
  <si>
    <t>582 / MONITOREO MOVIMIENTO SISMICO</t>
  </si>
  <si>
    <t>392 / BOM - FELICITACIONES</t>
  </si>
  <si>
    <t>Sistema de Emergencias 9-1-1. Demanda del servicio, abril 2024</t>
  </si>
  <si>
    <t>Sistema de Emergencias 9-1-1. Cantidad de llamadas atendidas por operador según su clasificación,  abril 2024</t>
  </si>
  <si>
    <t>Sistema de Emergencias 9-1-1. Cantidad de incidentes por institución, abril 2024</t>
  </si>
  <si>
    <t>Sistema de Emergencias 9-1-1. Cantidad de incidentes por clasificación, abril 2024</t>
  </si>
  <si>
    <t>mes a consultar</t>
  </si>
  <si>
    <t>912 / DESLIZAMIENTO</t>
  </si>
  <si>
    <t>911 / EVENTO SÍSMICO</t>
  </si>
  <si>
    <t>940 / DECLARATORIA DE ALERTA CNE</t>
  </si>
  <si>
    <t>739 /HNSM - QUEJAS</t>
  </si>
  <si>
    <t>442 / PROTECCIÓN ESPECIAL (CRISIS MAYORES)</t>
  </si>
  <si>
    <t>583 / MONITOREO ESTADO TIEMPO (INUNDACION)</t>
  </si>
  <si>
    <t>904 / AVALANCHA O FLUJOS DE LODO</t>
  </si>
  <si>
    <t>892 / TRA - FELICITACIONES</t>
  </si>
  <si>
    <t>903 / SUNAMI Y MAREJADAS</t>
  </si>
  <si>
    <t>Institución</t>
  </si>
  <si>
    <t xml:space="preserve">Otros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</si>
</sst>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3" fontId="0" fillId="0" borderId="0" xfId="0" applyNumberFormat="1" applyBorder="1" applyAlignment="1">
      <alignment horizontal="right"/>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cellXfs>
  <cellStyles count="2">
    <cellStyle name="Normal" xfId="0" builtinId="0"/>
    <cellStyle name="Porcentaje" xfId="1" builtinId="5"/>
  </cellStyles>
  <dxfs count="11">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4/Diario%202024.xlsx" TargetMode="External"/><Relationship Id="rId1" Type="http://schemas.openxmlformats.org/officeDocument/2006/relationships/externalLinkPath" Target="/sites/PublicacionesNiveldeServicio/Shared%20Documents/General/01-Diario%20Nivel%20de%20Servicio/2024/Diar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CHA"/>
      <sheetName val="Central 23-24"/>
      <sheetName val="Clasf.Llamad24"/>
      <sheetName val="Incid.xProv."/>
      <sheetName val="IncidxTipo"/>
      <sheetName val="Clasf.Llamadas total"/>
      <sheetName val="Pro.Diario"/>
      <sheetName val="Totales"/>
      <sheetName val="Central 22"/>
      <sheetName val="Central 19-20-21"/>
      <sheetName val="Central histor."/>
      <sheetName val="Clasf.Llamada13 al 23"/>
      <sheetName val="Atendidas 24 por hora"/>
      <sheetName val="Abandonadas 24 por hora"/>
      <sheetName val="Personal 24 por hora"/>
      <sheetName val="Veloc.respuesta"/>
    </sheetNames>
    <sheetDataSet>
      <sheetData sheetId="0"/>
      <sheetData sheetId="1"/>
      <sheetData sheetId="2"/>
      <sheetData sheetId="3"/>
      <sheetData sheetId="4"/>
      <sheetData sheetId="5">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142077</v>
          </cell>
          <cell r="D141">
            <v>4337</v>
          </cell>
          <cell r="E141">
            <v>3017</v>
          </cell>
          <cell r="G141">
            <v>14229</v>
          </cell>
          <cell r="H141">
            <v>82</v>
          </cell>
          <cell r="I141">
            <v>880</v>
          </cell>
          <cell r="J141">
            <v>148</v>
          </cell>
          <cell r="L141">
            <v>54</v>
          </cell>
        </row>
        <row r="142">
          <cell r="A142">
            <v>45474</v>
          </cell>
          <cell r="C142">
            <v>4328</v>
          </cell>
          <cell r="D142">
            <v>154</v>
          </cell>
          <cell r="E142">
            <v>113</v>
          </cell>
          <cell r="G142">
            <v>508</v>
          </cell>
          <cell r="H142">
            <v>0</v>
          </cell>
          <cell r="I142">
            <v>31</v>
          </cell>
          <cell r="J142">
            <v>5</v>
          </cell>
          <cell r="L142">
            <v>1</v>
          </cell>
        </row>
        <row r="143">
          <cell r="A143">
            <v>45505</v>
          </cell>
          <cell r="C143">
            <v>0</v>
          </cell>
          <cell r="D143">
            <v>0</v>
          </cell>
          <cell r="E143">
            <v>0</v>
          </cell>
          <cell r="G143">
            <v>0</v>
          </cell>
          <cell r="H143">
            <v>0</v>
          </cell>
          <cell r="I143">
            <v>0</v>
          </cell>
          <cell r="J143">
            <v>0</v>
          </cell>
          <cell r="L143">
            <v>0</v>
          </cell>
        </row>
        <row r="144">
          <cell r="A144">
            <v>45536</v>
          </cell>
          <cell r="C144">
            <v>0</v>
          </cell>
          <cell r="D144">
            <v>0</v>
          </cell>
          <cell r="E144">
            <v>0</v>
          </cell>
          <cell r="G144">
            <v>0</v>
          </cell>
          <cell r="H144">
            <v>0</v>
          </cell>
          <cell r="I144">
            <v>0</v>
          </cell>
          <cell r="J144">
            <v>0</v>
          </cell>
          <cell r="L144">
            <v>0</v>
          </cell>
        </row>
        <row r="145">
          <cell r="A145">
            <v>45566</v>
          </cell>
          <cell r="C145">
            <v>0</v>
          </cell>
          <cell r="D145">
            <v>0</v>
          </cell>
          <cell r="E145">
            <v>0</v>
          </cell>
          <cell r="G145">
            <v>0</v>
          </cell>
          <cell r="H145">
            <v>0</v>
          </cell>
          <cell r="I145">
            <v>0</v>
          </cell>
          <cell r="J145">
            <v>0</v>
          </cell>
          <cell r="L145">
            <v>0</v>
          </cell>
        </row>
        <row r="146">
          <cell r="A146">
            <v>45597</v>
          </cell>
          <cell r="C146">
            <v>0</v>
          </cell>
          <cell r="D146">
            <v>0</v>
          </cell>
          <cell r="E146">
            <v>0</v>
          </cell>
          <cell r="G146">
            <v>0</v>
          </cell>
          <cell r="H146">
            <v>0</v>
          </cell>
          <cell r="I146">
            <v>0</v>
          </cell>
          <cell r="J146">
            <v>0</v>
          </cell>
          <cell r="L146">
            <v>0</v>
          </cell>
        </row>
        <row r="147">
          <cell r="A147">
            <v>45627</v>
          </cell>
          <cell r="C147">
            <v>0</v>
          </cell>
          <cell r="D147">
            <v>0</v>
          </cell>
          <cell r="E147">
            <v>0</v>
          </cell>
          <cell r="G147">
            <v>0</v>
          </cell>
          <cell r="H147">
            <v>0</v>
          </cell>
          <cell r="I147">
            <v>0</v>
          </cell>
          <cell r="J147">
            <v>0</v>
          </cell>
          <cell r="L147">
            <v>0</v>
          </cell>
        </row>
        <row r="148">
          <cell r="A148" t="str">
            <v>TOTAL 2024</v>
          </cell>
          <cell r="C148">
            <v>885561</v>
          </cell>
          <cell r="D148">
            <v>34790</v>
          </cell>
          <cell r="E148">
            <v>27900</v>
          </cell>
          <cell r="G148">
            <v>313708</v>
          </cell>
          <cell r="H148">
            <v>844</v>
          </cell>
          <cell r="I148">
            <v>21123</v>
          </cell>
          <cell r="J148">
            <v>1445</v>
          </cell>
          <cell r="L148">
            <v>269</v>
          </cell>
        </row>
      </sheetData>
      <sheetData sheetId="6"/>
      <sheetData sheetId="7">
        <row r="1">
          <cell r="A1" t="str">
            <v>MES</v>
          </cell>
          <cell r="D1" t="str">
            <v>ATENDIDAS AUTOMATICAS</v>
          </cell>
          <cell r="H1" t="str">
            <v>TOTAL ATENDIDAS opse</v>
          </cell>
          <cell r="N1" t="str">
            <v>TOTAL ABANDONOS ACD 911</v>
          </cell>
          <cell r="U1" t="str">
            <v>Creados por instituciones</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964237</v>
          </cell>
          <cell r="H28">
            <v>1270981</v>
          </cell>
          <cell r="N28">
            <v>134949</v>
          </cell>
          <cell r="U28">
            <v>14790</v>
          </cell>
        </row>
        <row r="29">
          <cell r="A29">
            <v>45292</v>
          </cell>
          <cell r="D29">
            <v>111070</v>
          </cell>
          <cell r="H29">
            <v>252433</v>
          </cell>
          <cell r="N29">
            <v>20260</v>
          </cell>
          <cell r="U29">
            <v>2333</v>
          </cell>
        </row>
        <row r="30">
          <cell r="A30">
            <v>45323</v>
          </cell>
          <cell r="D30">
            <v>116633</v>
          </cell>
          <cell r="H30">
            <v>230403</v>
          </cell>
          <cell r="N30">
            <v>21262</v>
          </cell>
          <cell r="U30">
            <v>2281</v>
          </cell>
        </row>
        <row r="31">
          <cell r="A31">
            <v>45352</v>
          </cell>
          <cell r="D31">
            <v>153743</v>
          </cell>
          <cell r="H31">
            <v>238266</v>
          </cell>
          <cell r="N31">
            <v>37007</v>
          </cell>
          <cell r="U31">
            <v>2865</v>
          </cell>
        </row>
        <row r="32">
          <cell r="A32">
            <v>45383</v>
          </cell>
          <cell r="D32">
            <v>153037</v>
          </cell>
          <cell r="H32">
            <v>214241</v>
          </cell>
          <cell r="N32">
            <v>20798</v>
          </cell>
          <cell r="U32">
            <v>2498</v>
          </cell>
        </row>
        <row r="33">
          <cell r="A33">
            <v>45413</v>
          </cell>
          <cell r="D33">
            <v>215013</v>
          </cell>
          <cell r="H33">
            <v>168214</v>
          </cell>
          <cell r="N33">
            <v>15303</v>
          </cell>
          <cell r="U33">
            <v>2417</v>
          </cell>
        </row>
        <row r="34">
          <cell r="A34">
            <v>45444</v>
          </cell>
          <cell r="D34">
            <v>208047</v>
          </cell>
          <cell r="H34">
            <v>162221</v>
          </cell>
          <cell r="N34">
            <v>19875</v>
          </cell>
          <cell r="U34">
            <v>2318</v>
          </cell>
        </row>
        <row r="35">
          <cell r="A35">
            <v>45474</v>
          </cell>
          <cell r="D35">
            <v>6694</v>
          </cell>
          <cell r="H35">
            <v>5203</v>
          </cell>
          <cell r="N35">
            <v>444</v>
          </cell>
          <cell r="U35">
            <v>78</v>
          </cell>
        </row>
        <row r="36">
          <cell r="A36">
            <v>45505</v>
          </cell>
          <cell r="D36">
            <v>0</v>
          </cell>
          <cell r="H36">
            <v>0</v>
          </cell>
          <cell r="N36">
            <v>0</v>
          </cell>
          <cell r="U36">
            <v>0</v>
          </cell>
        </row>
        <row r="37">
          <cell r="A37">
            <v>45536</v>
          </cell>
          <cell r="D37">
            <v>0</v>
          </cell>
          <cell r="H37">
            <v>0</v>
          </cell>
          <cell r="N37">
            <v>0</v>
          </cell>
          <cell r="U37">
            <v>0</v>
          </cell>
        </row>
        <row r="38">
          <cell r="A38">
            <v>45566</v>
          </cell>
          <cell r="D38">
            <v>0</v>
          </cell>
          <cell r="H38">
            <v>0</v>
          </cell>
          <cell r="N38">
            <v>0</v>
          </cell>
          <cell r="U38">
            <v>0</v>
          </cell>
        </row>
        <row r="39">
          <cell r="A39">
            <v>45597</v>
          </cell>
          <cell r="D39">
            <v>0</v>
          </cell>
          <cell r="H39">
            <v>0</v>
          </cell>
          <cell r="N39">
            <v>0</v>
          </cell>
          <cell r="U39">
            <v>0</v>
          </cell>
        </row>
        <row r="40">
          <cell r="A40">
            <v>45627</v>
          </cell>
          <cell r="D40">
            <v>0</v>
          </cell>
          <cell r="H40">
            <v>0</v>
          </cell>
          <cell r="N40">
            <v>0</v>
          </cell>
          <cell r="U40">
            <v>0</v>
          </cell>
        </row>
      </sheetData>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8" totalsRowShown="0" headerRowDxfId="10">
  <sortState xmlns:xlrd2="http://schemas.microsoft.com/office/spreadsheetml/2017/richdata2" ref="A4:B8">
    <sortCondition descending="1" ref="B3:B8"/>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Row],[Cantidad]]/$B$8</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3" tableBorderDxfId="7">
  <autoFilter ref="A17:C28" xr:uid="{50D90635-DE1F-4707-B917-24A0A355C868}">
    <filterColumn colId="0" hiddenButton="1"/>
    <filterColumn colId="1" hiddenButton="1"/>
    <filterColumn colId="2" hiddenButton="1"/>
  </autoFilter>
  <tableColumns count="3">
    <tableColumn id="1" xr3:uid="{8C1589E8-041B-4119-800C-2289780263E0}" name="Resultado" dataDxfId="6"/>
    <tableColumn id="2" xr3:uid="{AEB2FBB0-719C-474A-A1D9-102B6F6EDE7D}" name="Cantidad " dataDxfId="5">
      <calculatedColumnFormula>+_xlfn.XLOOKUP(A18,$A$4:$A$11,$B$4:$B$11)</calculatedColumnFormula>
    </tableColumn>
    <tableColumn id="3" xr3:uid="{BA06CCBE-7B61-46BF-A18D-8E09A5555587}" name="%" dataDxfId="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7" totalsRowShown="0" headerRowDxfId="0">
  <autoFilter ref="A3:D17" xr:uid="{F32241C8-5C32-4C24-827D-DF335E5476AB}">
    <filterColumn colId="0" hiddenButton="1"/>
    <filterColumn colId="1" hiddenButton="1"/>
    <filterColumn colId="2" hiddenButton="1"/>
    <filterColumn colId="3" hiddenButton="1"/>
  </autoFilter>
  <tableColumns count="4">
    <tableColumn id="1" xr3:uid="{138AF37E-55A3-46D6-9AAA-66D684BC5890}" name="Institución "/>
    <tableColumn id="2" xr3:uid="{6FA6AD42-A725-48F2-9023-7CCCE9076A58}" name="Cantidad" dataDxfId="2"/>
    <tableColumn id="3" xr3:uid="{C263E3A3-35EB-4396-AFF6-6EFE416482C8}" name="% Relativo" dataDxfId="1"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3"/>
  <sheetViews>
    <sheetView workbookViewId="0">
      <selection activeCell="J7" sqref="J7"/>
    </sheetView>
  </sheetViews>
  <sheetFormatPr baseColWidth="10" defaultRowHeight="14.4" x14ac:dyDescent="0.3"/>
  <cols>
    <col min="1" max="1" width="23.21875" customWidth="1"/>
    <col min="2" max="2" width="8.21875" bestFit="1" customWidth="1"/>
  </cols>
  <sheetData>
    <row r="1" spans="1:9" x14ac:dyDescent="0.3">
      <c r="A1" t="s">
        <v>182</v>
      </c>
      <c r="I1" t="s">
        <v>186</v>
      </c>
    </row>
    <row r="2" spans="1:9" x14ac:dyDescent="0.3">
      <c r="I2" s="17">
        <v>45383</v>
      </c>
    </row>
    <row r="3" spans="1:9" s="2" customFormat="1" x14ac:dyDescent="0.3">
      <c r="A3" s="11" t="s">
        <v>0</v>
      </c>
      <c r="B3" s="11" t="s">
        <v>1</v>
      </c>
      <c r="C3" s="11" t="s">
        <v>5</v>
      </c>
      <c r="D3" s="11" t="s">
        <v>6</v>
      </c>
      <c r="I3" s="1"/>
    </row>
    <row r="4" spans="1:9" x14ac:dyDescent="0.3">
      <c r="A4" t="s">
        <v>3</v>
      </c>
      <c r="B4" s="1">
        <f>+_xlfn.XLOOKUP(I2,[1]Totales!$A:$A,[1]Totales!$H:$H)</f>
        <v>214241</v>
      </c>
      <c r="C4" s="5">
        <f>+Tabla1[[#This Row],[Cantidad]]/$B$8</f>
        <v>0.54852857589086834</v>
      </c>
      <c r="D4" s="5">
        <f>+Tabla1[[#This Row],[% Relativo]]</f>
        <v>0.54852857589086834</v>
      </c>
      <c r="I4" s="1"/>
    </row>
    <row r="5" spans="1:9" x14ac:dyDescent="0.3">
      <c r="A5" t="s">
        <v>152</v>
      </c>
      <c r="B5" s="1">
        <f>+_xlfn.XLOOKUP(I2,[1]Totales!$A:$A,[1]Totales!$D:$D)</f>
        <v>153037</v>
      </c>
      <c r="C5" s="5">
        <f>+Tabla1[[#This Row],[Cantidad]]/$B$8</f>
        <v>0.39182587678647324</v>
      </c>
      <c r="D5" s="6">
        <f>+D4+Tabla1[[#This Row],[% Relativo]]</f>
        <v>0.94035445267734152</v>
      </c>
      <c r="I5" s="1"/>
    </row>
    <row r="6" spans="1:9" x14ac:dyDescent="0.3">
      <c r="A6" t="s">
        <v>2</v>
      </c>
      <c r="B6" s="1">
        <f>+_xlfn.XLOOKUP(I2,[1]Totales!$A:$A,[1]Totales!$N:$N)</f>
        <v>20798</v>
      </c>
      <c r="C6" s="5">
        <f>+Tabla1[[#This Row],[Cantidad]]/$B$8</f>
        <v>5.3249832298104843E-2</v>
      </c>
      <c r="D6" s="6">
        <f>+D5+Tabla1[[#This Row],[% Relativo]]</f>
        <v>0.99360428497544639</v>
      </c>
      <c r="I6" s="1"/>
    </row>
    <row r="7" spans="1:9" x14ac:dyDescent="0.3">
      <c r="A7" t="s">
        <v>155</v>
      </c>
      <c r="B7" s="1">
        <f>+_xlfn.XLOOKUP(I2,[1]Totales!$A:$A,[1]Totales!$U:$U)</f>
        <v>2498</v>
      </c>
      <c r="C7" s="5">
        <f>+Tabla1[[#This Row],[Cantidad]]/$B$8</f>
        <v>6.3957150245536054E-3</v>
      </c>
      <c r="D7" s="6">
        <f>+D6+Tabla1[[#This Row],[% Relativo]]</f>
        <v>1</v>
      </c>
    </row>
    <row r="8" spans="1:9" x14ac:dyDescent="0.3">
      <c r="A8" s="4" t="s">
        <v>4</v>
      </c>
      <c r="B8" s="3">
        <f>SUBTOTAL(109,B4:B7)</f>
        <v>390574</v>
      </c>
      <c r="C8" s="8">
        <f>+Tabla1[[#This Row],[Cantidad]]/$B$8</f>
        <v>1</v>
      </c>
    </row>
    <row r="10" spans="1:9" x14ac:dyDescent="0.3">
      <c r="A10" t="s">
        <v>21</v>
      </c>
    </row>
    <row r="11" spans="1:9" x14ac:dyDescent="0.3">
      <c r="A11" t="s">
        <v>22</v>
      </c>
    </row>
    <row r="12" spans="1:9" x14ac:dyDescent="0.3">
      <c r="A12" t="s">
        <v>153</v>
      </c>
    </row>
    <row r="13" spans="1:9" x14ac:dyDescent="0.3">
      <c r="A13" t="s">
        <v>23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13" workbookViewId="0">
      <selection activeCell="E27" sqref="E27"/>
    </sheetView>
  </sheetViews>
  <sheetFormatPr baseColWidth="10" defaultRowHeight="14.4" x14ac:dyDescent="0.3"/>
  <cols>
    <col min="1" max="1" width="26.88671875" customWidth="1"/>
  </cols>
  <sheetData>
    <row r="1" spans="1:10" x14ac:dyDescent="0.3">
      <c r="A1" t="s">
        <v>183</v>
      </c>
    </row>
    <row r="3" spans="1:10" x14ac:dyDescent="0.3">
      <c r="A3" s="11" t="s">
        <v>14</v>
      </c>
      <c r="B3" s="11" t="s">
        <v>1</v>
      </c>
      <c r="C3" s="11" t="s">
        <v>5</v>
      </c>
      <c r="D3" s="11" t="s">
        <v>6</v>
      </c>
    </row>
    <row r="4" spans="1:10" x14ac:dyDescent="0.3">
      <c r="A4" t="s">
        <v>7</v>
      </c>
      <c r="B4" s="1">
        <f>+_xlfn.XLOOKUP('Demanda 04-24'!I2,'[1]Clasf.Llamadas total'!$A:$A,'[1]Clasf.Llamadas total'!$C:$C)</f>
        <v>148290</v>
      </c>
      <c r="C4" s="16">
        <f>+B4/$B$12</f>
        <v>0.4000550348824034</v>
      </c>
      <c r="D4" s="7">
        <f>+C4</f>
        <v>0.4000550348824034</v>
      </c>
      <c r="G4" s="1"/>
    </row>
    <row r="5" spans="1:10" x14ac:dyDescent="0.3">
      <c r="A5" t="s">
        <v>156</v>
      </c>
      <c r="B5" s="1">
        <f>+_xlfn.XLOOKUP('Demanda 04-24'!I2,[1]Totales!$A:$A,[1]Totales!$D:$D)</f>
        <v>153037</v>
      </c>
      <c r="C5" s="16">
        <f>+B5/$B$12</f>
        <v>0.41286143619460763</v>
      </c>
      <c r="D5" s="7">
        <f>+D4+C5</f>
        <v>0.81291647107701104</v>
      </c>
      <c r="G5" s="1"/>
    </row>
    <row r="6" spans="1:10" x14ac:dyDescent="0.3">
      <c r="A6" t="s">
        <v>10</v>
      </c>
      <c r="B6" s="1">
        <f>+_xlfn.XLOOKUP('Demanda 04-24'!I2,'[1]Clasf.Llamadas total'!$A:$A,'[1]Clasf.Llamadas total'!$G:$G)</f>
        <v>55290</v>
      </c>
      <c r="C6" s="16">
        <f>+B6/$B$12</f>
        <v>0.14916071804334807</v>
      </c>
      <c r="D6" s="7">
        <f t="shared" ref="D6:D11" si="0">+D5+C6</f>
        <v>0.96207718912035911</v>
      </c>
      <c r="G6" s="1"/>
    </row>
    <row r="7" spans="1:10" x14ac:dyDescent="0.3">
      <c r="A7" t="s">
        <v>8</v>
      </c>
      <c r="B7" s="1">
        <f>+_xlfn.XLOOKUP('Demanda 04-24'!I2,'[1]Clasf.Llamadas total'!$A:$A,'[1]Clasf.Llamadas total'!$D:$D)</f>
        <v>5569</v>
      </c>
      <c r="C7" s="16">
        <f>+B7/$B$12</f>
        <v>1.5023983338459132E-2</v>
      </c>
      <c r="D7" s="7">
        <f t="shared" si="0"/>
        <v>0.97710117245881822</v>
      </c>
      <c r="G7" s="1"/>
    </row>
    <row r="8" spans="1:10" x14ac:dyDescent="0.3">
      <c r="A8" t="s">
        <v>9</v>
      </c>
      <c r="B8" s="1">
        <f>+_xlfn.XLOOKUP('Demanda 04-24'!I2,'[1]Clasf.Llamadas total'!$A:$A,'[1]Clasf.Llamadas total'!$E:$E)</f>
        <v>4352</v>
      </c>
      <c r="C8" s="16">
        <f>+B8/$B$12</f>
        <v>1.1740774912726546E-2</v>
      </c>
      <c r="D8" s="7">
        <f t="shared" si="0"/>
        <v>0.98884194737154474</v>
      </c>
      <c r="G8" s="1"/>
    </row>
    <row r="9" spans="1:10" x14ac:dyDescent="0.3">
      <c r="A9" t="s">
        <v>12</v>
      </c>
      <c r="B9" s="1">
        <f>+_xlfn.XLOOKUP('Demanda 04-24'!I2,'[1]Clasf.Llamadas total'!$A:$A,'[1]Clasf.Llamadas total'!$I:$I)</f>
        <v>3635</v>
      </c>
      <c r="C9" s="16">
        <f>+B9/$B$12</f>
        <v>9.8064606635480233E-3</v>
      </c>
      <c r="D9" s="6">
        <f t="shared" si="0"/>
        <v>0.9986484080350928</v>
      </c>
      <c r="G9" s="1"/>
    </row>
    <row r="10" spans="1:10" x14ac:dyDescent="0.3">
      <c r="A10" t="s">
        <v>13</v>
      </c>
      <c r="B10" s="1">
        <f>+_xlfn.XLOOKUP('Demanda 04-24'!I2,'[1]Clasf.Llamadas total'!$A:$A,'[1]Clasf.Llamadas total'!$J:$J)+_xlfn.XLOOKUP('Demanda 04-24'!I2,'[1]Clasf.Llamadas total'!$A:$A,'[1]Clasf.Llamadas total'!$L:$L)</f>
        <v>276</v>
      </c>
      <c r="C10" s="9">
        <f>+B10/$B$12</f>
        <v>7.4458958545784164E-4</v>
      </c>
      <c r="D10" s="10">
        <f t="shared" si="0"/>
        <v>0.99939299762055067</v>
      </c>
      <c r="G10" s="1"/>
    </row>
    <row r="11" spans="1:10" x14ac:dyDescent="0.3">
      <c r="A11" t="s">
        <v>11</v>
      </c>
      <c r="B11" s="1">
        <f>+_xlfn.XLOOKUP('Demanda 04-24'!I2,'[1]Clasf.Llamadas total'!$A:$A,'[1]Clasf.Llamadas total'!$H:$H)</f>
        <v>225</v>
      </c>
      <c r="C11" s="9">
        <f>+B11/$B$12</f>
        <v>6.0700237944932747E-4</v>
      </c>
      <c r="D11" s="13">
        <f t="shared" si="0"/>
        <v>1</v>
      </c>
      <c r="G11" s="1"/>
    </row>
    <row r="12" spans="1:10" x14ac:dyDescent="0.3">
      <c r="A12" s="4" t="s">
        <v>4</v>
      </c>
      <c r="B12" s="3">
        <f>SUM(B4:B11)</f>
        <v>370674</v>
      </c>
      <c r="C12" s="8">
        <f>SUM(C4:C11)</f>
        <v>1</v>
      </c>
      <c r="J12" s="1"/>
    </row>
    <row r="15" spans="1:10" x14ac:dyDescent="0.3">
      <c r="A15" t="s">
        <v>183</v>
      </c>
    </row>
    <row r="17" spans="1:7" x14ac:dyDescent="0.3">
      <c r="A17" s="18" t="s">
        <v>15</v>
      </c>
      <c r="B17" s="18" t="s">
        <v>16</v>
      </c>
      <c r="C17" s="18" t="s">
        <v>17</v>
      </c>
    </row>
    <row r="18" spans="1:7" x14ac:dyDescent="0.3">
      <c r="A18" s="19" t="s">
        <v>18</v>
      </c>
      <c r="B18" s="20">
        <f>+B19+B23</f>
        <v>370674</v>
      </c>
      <c r="C18" s="21">
        <v>1</v>
      </c>
      <c r="G18" s="1"/>
    </row>
    <row r="19" spans="1:7" x14ac:dyDescent="0.3">
      <c r="A19" s="22" t="s">
        <v>19</v>
      </c>
      <c r="B19" s="23">
        <f>+B20+B21+B22</f>
        <v>148791</v>
      </c>
      <c r="C19" s="24">
        <f>+B19/B18</f>
        <v>0.4014066268473106</v>
      </c>
    </row>
    <row r="20" spans="1:7" x14ac:dyDescent="0.3">
      <c r="A20" s="25" t="s">
        <v>7</v>
      </c>
      <c r="B20" s="26">
        <f>+_xlfn.XLOOKUP(A20,$A$4:$A$11,$B$4:$B$11)</f>
        <v>148290</v>
      </c>
      <c r="C20" s="27"/>
    </row>
    <row r="21" spans="1:7" x14ac:dyDescent="0.3">
      <c r="A21" s="25" t="s">
        <v>13</v>
      </c>
      <c r="B21" s="26">
        <f>+_xlfn.XLOOKUP(A21,$A$4:$A$11,$B$4:$B$11)</f>
        <v>276</v>
      </c>
      <c r="C21" s="27"/>
    </row>
    <row r="22" spans="1:7" x14ac:dyDescent="0.3">
      <c r="A22" s="25" t="s">
        <v>11</v>
      </c>
      <c r="B22" s="26">
        <f>+_xlfn.XLOOKUP(A22,$A$4:$A$11,$B$4:$B$11)</f>
        <v>225</v>
      </c>
      <c r="C22" s="27"/>
    </row>
    <row r="23" spans="1:7" x14ac:dyDescent="0.3">
      <c r="A23" s="22" t="s">
        <v>20</v>
      </c>
      <c r="B23" s="23">
        <f>+B24+B25+B26+B27+B28</f>
        <v>221883</v>
      </c>
      <c r="C23" s="24">
        <f>+B23/B18</f>
        <v>0.59859337315268946</v>
      </c>
    </row>
    <row r="24" spans="1:7" x14ac:dyDescent="0.3">
      <c r="A24" s="28" t="s">
        <v>156</v>
      </c>
      <c r="B24" s="29">
        <f>+_xlfn.XLOOKUP(A24,$A$4:$A$11,$B$4:$B$11)</f>
        <v>153037</v>
      </c>
      <c r="C24" s="30"/>
    </row>
    <row r="25" spans="1:7" x14ac:dyDescent="0.3">
      <c r="A25" s="25" t="s">
        <v>10</v>
      </c>
      <c r="B25" s="26">
        <f>+_xlfn.XLOOKUP(A25,$A$4:$A$11,$B$4:$B$11)</f>
        <v>55290</v>
      </c>
      <c r="C25" s="27"/>
    </row>
    <row r="26" spans="1:7" x14ac:dyDescent="0.3">
      <c r="A26" s="25" t="s">
        <v>8</v>
      </c>
      <c r="B26" s="26">
        <f>+_xlfn.XLOOKUP(A26,$A$4:$A$11,$B$4:$B$11)</f>
        <v>5569</v>
      </c>
      <c r="C26" s="27"/>
    </row>
    <row r="27" spans="1:7" x14ac:dyDescent="0.3">
      <c r="A27" s="25" t="s">
        <v>9</v>
      </c>
      <c r="B27" s="26">
        <f>+_xlfn.XLOOKUP(A27,$A$4:$A$11,$B$4:$B$11)</f>
        <v>4352</v>
      </c>
      <c r="C27" s="27"/>
    </row>
    <row r="28" spans="1:7" x14ac:dyDescent="0.3">
      <c r="A28" s="28" t="s">
        <v>12</v>
      </c>
      <c r="B28" s="38">
        <f>+_xlfn.XLOOKUP(A28,$A$4:$A$11,$B$4:$B$11)</f>
        <v>3635</v>
      </c>
      <c r="C28" s="30"/>
    </row>
    <row r="30" spans="1:7" x14ac:dyDescent="0.3">
      <c r="A30" t="s">
        <v>24</v>
      </c>
    </row>
    <row r="31" spans="1:7" x14ac:dyDescent="0.3">
      <c r="A31" t="s">
        <v>25</v>
      </c>
    </row>
    <row r="32" spans="1:7" x14ac:dyDescent="0.3">
      <c r="A32" t="s">
        <v>26</v>
      </c>
    </row>
    <row r="33" spans="1:1" x14ac:dyDescent="0.3">
      <c r="A33" t="s">
        <v>27</v>
      </c>
    </row>
    <row r="34" spans="1:1" x14ac:dyDescent="0.3">
      <c r="A34" t="s">
        <v>28</v>
      </c>
    </row>
    <row r="35" spans="1:1" x14ac:dyDescent="0.3">
      <c r="A35" t="s">
        <v>29</v>
      </c>
    </row>
    <row r="36" spans="1:1" x14ac:dyDescent="0.3">
      <c r="A36" t="s">
        <v>30</v>
      </c>
    </row>
  </sheetData>
  <sortState xmlns:xlrd2="http://schemas.microsoft.com/office/spreadsheetml/2017/richdata2" ref="A24:B28">
    <sortCondition descending="1" ref="B24:B28"/>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A3" sqref="A3:D17"/>
    </sheetView>
  </sheetViews>
  <sheetFormatPr baseColWidth="10" defaultRowHeight="14.4" x14ac:dyDescent="0.3"/>
  <cols>
    <col min="1" max="1" width="30.109375" bestFit="1" customWidth="1"/>
    <col min="2" max="2" width="10.44140625" customWidth="1"/>
    <col min="4" max="4" width="14.44140625" customWidth="1"/>
  </cols>
  <sheetData>
    <row r="1" spans="1:4" x14ac:dyDescent="0.3">
      <c r="A1" t="s">
        <v>184</v>
      </c>
    </row>
    <row r="3" spans="1:4" x14ac:dyDescent="0.3">
      <c r="A3" s="11" t="s">
        <v>31</v>
      </c>
      <c r="B3" s="11" t="s">
        <v>1</v>
      </c>
      <c r="C3" s="11" t="s">
        <v>5</v>
      </c>
      <c r="D3" s="11" t="s">
        <v>32</v>
      </c>
    </row>
    <row r="4" spans="1:4" x14ac:dyDescent="0.3">
      <c r="A4" s="11" t="s">
        <v>18</v>
      </c>
      <c r="B4" s="36">
        <f>+SUM(B5:B17)</f>
        <v>112010</v>
      </c>
      <c r="C4" s="37">
        <f>+SUM(C5:C17)</f>
        <v>1.0000000000000002</v>
      </c>
      <c r="D4" s="11"/>
    </row>
    <row r="5" spans="1:4" x14ac:dyDescent="0.3">
      <c r="A5" t="s">
        <v>33</v>
      </c>
      <c r="B5" s="1">
        <v>49063</v>
      </c>
      <c r="C5" s="16">
        <f>+B5/$B$4</f>
        <v>0.43802339076868135</v>
      </c>
      <c r="D5" s="7">
        <f>+C5</f>
        <v>0.43802339076868135</v>
      </c>
    </row>
    <row r="6" spans="1:4" x14ac:dyDescent="0.3">
      <c r="A6" t="s">
        <v>34</v>
      </c>
      <c r="B6" s="1">
        <v>33349</v>
      </c>
      <c r="C6" s="16">
        <f t="shared" ref="C6:C17" si="0">+B6/$B$4</f>
        <v>0.29773234532631015</v>
      </c>
      <c r="D6" s="7">
        <f>+D5+C6</f>
        <v>0.73575573609499156</v>
      </c>
    </row>
    <row r="7" spans="1:4" x14ac:dyDescent="0.3">
      <c r="A7" t="s">
        <v>35</v>
      </c>
      <c r="B7" s="1">
        <v>12071</v>
      </c>
      <c r="C7" s="16">
        <f t="shared" si="0"/>
        <v>0.10776716364610303</v>
      </c>
      <c r="D7" s="7">
        <f t="shared" ref="D7:D16" si="1">+D6+C7</f>
        <v>0.84352289974109462</v>
      </c>
    </row>
    <row r="8" spans="1:4" x14ac:dyDescent="0.3">
      <c r="A8" t="s">
        <v>36</v>
      </c>
      <c r="B8" s="1">
        <v>11848</v>
      </c>
      <c r="C8" s="16">
        <f t="shared" si="0"/>
        <v>0.10577626997589501</v>
      </c>
      <c r="D8" s="7">
        <f t="shared" si="1"/>
        <v>0.94929916971698969</v>
      </c>
    </row>
    <row r="9" spans="1:4" x14ac:dyDescent="0.3">
      <c r="A9" t="s">
        <v>43</v>
      </c>
      <c r="B9" s="1">
        <v>1667</v>
      </c>
      <c r="C9" s="16">
        <f t="shared" si="0"/>
        <v>1.4882599767877869E-2</v>
      </c>
      <c r="D9" s="7">
        <f t="shared" si="1"/>
        <v>0.96418176948486756</v>
      </c>
    </row>
    <row r="10" spans="1:4" x14ac:dyDescent="0.3">
      <c r="A10" t="s">
        <v>37</v>
      </c>
      <c r="B10" s="1">
        <v>1541</v>
      </c>
      <c r="C10" s="16">
        <f t="shared" si="0"/>
        <v>1.375770020533881E-2</v>
      </c>
      <c r="D10" s="7">
        <f t="shared" si="1"/>
        <v>0.9779394696902064</v>
      </c>
    </row>
    <row r="11" spans="1:4" x14ac:dyDescent="0.3">
      <c r="A11" t="s">
        <v>38</v>
      </c>
      <c r="B11" s="1">
        <v>780</v>
      </c>
      <c r="C11" s="16">
        <f t="shared" si="0"/>
        <v>6.9636639585751274E-3</v>
      </c>
      <c r="D11" s="7">
        <f t="shared" si="1"/>
        <v>0.98490313364878157</v>
      </c>
    </row>
    <row r="12" spans="1:4" x14ac:dyDescent="0.3">
      <c r="A12" t="s">
        <v>41</v>
      </c>
      <c r="B12" s="1">
        <v>582</v>
      </c>
      <c r="C12" s="16">
        <f t="shared" si="0"/>
        <v>5.1959646460137485E-3</v>
      </c>
      <c r="D12" s="6">
        <f t="shared" si="1"/>
        <v>0.99009909829479537</v>
      </c>
    </row>
    <row r="13" spans="1:4" x14ac:dyDescent="0.3">
      <c r="A13" t="s">
        <v>39</v>
      </c>
      <c r="B13" s="1">
        <v>529</v>
      </c>
      <c r="C13" s="5">
        <f t="shared" si="0"/>
        <v>4.7227926078028748E-3</v>
      </c>
      <c r="D13" s="6">
        <f t="shared" si="1"/>
        <v>0.9948218909025982</v>
      </c>
    </row>
    <row r="14" spans="1:4" x14ac:dyDescent="0.3">
      <c r="A14" t="s">
        <v>40</v>
      </c>
      <c r="B14" s="1">
        <v>375</v>
      </c>
      <c r="C14" s="5">
        <f t="shared" si="0"/>
        <v>3.3479153646995803E-3</v>
      </c>
      <c r="D14" s="6">
        <f t="shared" si="1"/>
        <v>0.99816980626729779</v>
      </c>
    </row>
    <row r="15" spans="1:4" x14ac:dyDescent="0.3">
      <c r="A15" t="s">
        <v>42</v>
      </c>
      <c r="B15" s="1">
        <v>197</v>
      </c>
      <c r="C15" s="5">
        <f t="shared" si="0"/>
        <v>1.758771538255513E-3</v>
      </c>
      <c r="D15" s="10">
        <f t="shared" si="1"/>
        <v>0.99992857780555333</v>
      </c>
    </row>
    <row r="16" spans="1:4" x14ac:dyDescent="0.3">
      <c r="A16" t="s">
        <v>175</v>
      </c>
      <c r="B16" s="1">
        <v>8</v>
      </c>
      <c r="C16" s="9">
        <f t="shared" si="0"/>
        <v>7.1422194446924377E-5</v>
      </c>
      <c r="D16" s="7">
        <f>+D15+C16</f>
        <v>1.0000000000000002</v>
      </c>
    </row>
    <row r="17" spans="1:4" x14ac:dyDescent="0.3">
      <c r="A17" t="s">
        <v>158</v>
      </c>
      <c r="B17" s="1">
        <v>0</v>
      </c>
      <c r="C17" s="5">
        <f t="shared" si="0"/>
        <v>0</v>
      </c>
      <c r="D17" s="7">
        <f t="shared" ref="D17" si="2">+D16+C17</f>
        <v>1.0000000000000002</v>
      </c>
    </row>
    <row r="19" spans="1:4" x14ac:dyDescent="0.3">
      <c r="A19" t="s">
        <v>24</v>
      </c>
    </row>
    <row r="20" spans="1:4" x14ac:dyDescent="0.3">
      <c r="A20" t="s">
        <v>44</v>
      </c>
    </row>
    <row r="21" spans="1:4" x14ac:dyDescent="0.3">
      <c r="A21" t="s">
        <v>45</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3"/>
  <sheetViews>
    <sheetView tabSelected="1" workbookViewId="0">
      <selection activeCell="F1" sqref="F1:I13"/>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185</v>
      </c>
      <c r="F1" s="31" t="s">
        <v>196</v>
      </c>
      <c r="G1" s="32" t="s">
        <v>1</v>
      </c>
      <c r="H1" s="39" t="s">
        <v>5</v>
      </c>
      <c r="I1" s="33" t="s">
        <v>32</v>
      </c>
    </row>
    <row r="2" spans="1:9" ht="16.2" thickBot="1" x14ac:dyDescent="0.35">
      <c r="F2" s="40" t="s">
        <v>18</v>
      </c>
      <c r="G2" s="41">
        <f>+SUM(B:B)-B4</f>
        <v>112010</v>
      </c>
      <c r="H2" s="42">
        <v>1</v>
      </c>
      <c r="I2" s="43"/>
    </row>
    <row r="3" spans="1:9" ht="15" thickBot="1" x14ac:dyDescent="0.35">
      <c r="A3" s="11" t="s">
        <v>46</v>
      </c>
      <c r="B3" s="11" t="s">
        <v>16</v>
      </c>
      <c r="C3" s="11" t="s">
        <v>5</v>
      </c>
      <c r="D3" s="11" t="s">
        <v>32</v>
      </c>
      <c r="F3" s="44" t="str">
        <f>REPLACE(A5,1,6,"")</f>
        <v>URGENCIA MÉDICA</v>
      </c>
      <c r="G3" s="34">
        <f>+B5</f>
        <v>9553</v>
      </c>
      <c r="H3" s="35">
        <f>+G3/$G$2</f>
        <v>8.5287027943933572E-2</v>
      </c>
      <c r="I3" s="45">
        <f>+H3</f>
        <v>8.5287027943933572E-2</v>
      </c>
    </row>
    <row r="4" spans="1:9" ht="15" thickBot="1" x14ac:dyDescent="0.35">
      <c r="A4" s="14" t="s">
        <v>18</v>
      </c>
      <c r="B4" s="15">
        <f>+SUM(B5:B392)</f>
        <v>112010</v>
      </c>
      <c r="C4" s="4"/>
      <c r="D4" s="4"/>
      <c r="F4" s="44" t="str">
        <f t="shared" ref="F4:F12" si="0">REPLACE(A6,1,6,"")</f>
        <v>VIOLENCIA INTRAFAMILIAR EN PROCESO</v>
      </c>
      <c r="G4" s="34">
        <f t="shared" ref="G4:G12" si="1">+B6</f>
        <v>8966</v>
      </c>
      <c r="H4" s="35">
        <f t="shared" ref="H4:H13" si="2">+G4/$G$2</f>
        <v>8.0046424426390497E-2</v>
      </c>
      <c r="I4" s="45">
        <f>+I3+H4</f>
        <v>0.16533345237032407</v>
      </c>
    </row>
    <row r="5" spans="1:9" ht="15" thickBot="1" x14ac:dyDescent="0.35">
      <c r="A5" t="s">
        <v>47</v>
      </c>
      <c r="B5">
        <v>9553</v>
      </c>
      <c r="C5" s="5">
        <f>+B5/$B$4</f>
        <v>8.5287027943933572E-2</v>
      </c>
      <c r="D5" s="6">
        <f>+C5</f>
        <v>8.5287027943933572E-2</v>
      </c>
      <c r="F5" s="44" t="str">
        <f t="shared" si="0"/>
        <v>RIÑA</v>
      </c>
      <c r="G5" s="34">
        <f t="shared" si="1"/>
        <v>6558</v>
      </c>
      <c r="H5" s="35">
        <f t="shared" si="2"/>
        <v>5.8548343897866263E-2</v>
      </c>
      <c r="I5" s="45">
        <f t="shared" ref="I5:I13" si="3">+I4+H5</f>
        <v>0.22388179626819033</v>
      </c>
    </row>
    <row r="6" spans="1:9" ht="15" thickBot="1" x14ac:dyDescent="0.35">
      <c r="A6" t="s">
        <v>48</v>
      </c>
      <c r="B6">
        <v>8966</v>
      </c>
      <c r="C6" s="5">
        <f t="shared" ref="C6:C69" si="4">+B6/$B$4</f>
        <v>8.0046424426390497E-2</v>
      </c>
      <c r="D6" s="6">
        <f>+D5+C6</f>
        <v>0.16533345237032407</v>
      </c>
      <c r="F6" s="44" t="str">
        <f t="shared" si="0"/>
        <v>HECHOS DE TRÁNSITO</v>
      </c>
      <c r="G6" s="34">
        <f t="shared" si="1"/>
        <v>6368</v>
      </c>
      <c r="H6" s="35">
        <f t="shared" si="2"/>
        <v>5.6852066779751805E-2</v>
      </c>
      <c r="I6" s="45">
        <f t="shared" si="3"/>
        <v>0.28073386304794212</v>
      </c>
    </row>
    <row r="7" spans="1:9" ht="15" thickBot="1" x14ac:dyDescent="0.35">
      <c r="A7" t="s">
        <v>50</v>
      </c>
      <c r="B7">
        <v>6558</v>
      </c>
      <c r="C7" s="5">
        <f t="shared" si="4"/>
        <v>5.8548343897866263E-2</v>
      </c>
      <c r="D7" s="6">
        <f t="shared" ref="D7:D70" si="5">+D6+C7</f>
        <v>0.22388179626819033</v>
      </c>
      <c r="F7" s="44" t="str">
        <f t="shared" si="0"/>
        <v>CONTRA EL ORDEN</v>
      </c>
      <c r="G7" s="34">
        <f t="shared" si="1"/>
        <v>6102</v>
      </c>
      <c r="H7" s="35">
        <f t="shared" si="2"/>
        <v>5.4477278814391572E-2</v>
      </c>
      <c r="I7" s="45">
        <f t="shared" si="3"/>
        <v>0.33521114186233369</v>
      </c>
    </row>
    <row r="8" spans="1:9" ht="15" thickBot="1" x14ac:dyDescent="0.35">
      <c r="A8" t="s">
        <v>51</v>
      </c>
      <c r="B8">
        <v>6368</v>
      </c>
      <c r="C8" s="5">
        <f t="shared" si="4"/>
        <v>5.6852066779751805E-2</v>
      </c>
      <c r="D8" s="6">
        <f t="shared" si="5"/>
        <v>0.28073386304794212</v>
      </c>
      <c r="F8" s="44" t="str">
        <f t="shared" si="0"/>
        <v>CHARRAL/FORESTAL/BASUREROS</v>
      </c>
      <c r="G8" s="34">
        <f t="shared" si="1"/>
        <v>5800</v>
      </c>
      <c r="H8" s="35">
        <f t="shared" si="2"/>
        <v>5.1781090974020179E-2</v>
      </c>
      <c r="I8" s="45">
        <f t="shared" si="3"/>
        <v>0.38699223283635387</v>
      </c>
    </row>
    <row r="9" spans="1:9" ht="15" thickBot="1" x14ac:dyDescent="0.35">
      <c r="A9" t="s">
        <v>49</v>
      </c>
      <c r="B9">
        <v>6102</v>
      </c>
      <c r="C9" s="5">
        <f t="shared" si="4"/>
        <v>5.4477278814391572E-2</v>
      </c>
      <c r="D9" s="6">
        <f t="shared" si="5"/>
        <v>0.33521114186233369</v>
      </c>
      <c r="F9" s="44" t="str">
        <f t="shared" si="0"/>
        <v>ACTIVIDAD SOSPECHOSA</v>
      </c>
      <c r="G9" s="34">
        <f t="shared" si="1"/>
        <v>5497</v>
      </c>
      <c r="H9" s="35">
        <f t="shared" si="2"/>
        <v>4.9075975359342917E-2</v>
      </c>
      <c r="I9" s="45">
        <f t="shared" si="3"/>
        <v>0.4360682081956968</v>
      </c>
    </row>
    <row r="10" spans="1:9" ht="15" thickBot="1" x14ac:dyDescent="0.35">
      <c r="A10" t="s">
        <v>53</v>
      </c>
      <c r="B10">
        <v>5800</v>
      </c>
      <c r="C10" s="5">
        <f t="shared" si="4"/>
        <v>5.1781090974020179E-2</v>
      </c>
      <c r="D10" s="6">
        <f t="shared" si="5"/>
        <v>0.38699223283635387</v>
      </c>
      <c r="F10" s="44" t="str">
        <f t="shared" si="0"/>
        <v>CONTRA LA PROPIEDAD (DENUNCIA/PROCESO)</v>
      </c>
      <c r="G10" s="34">
        <f t="shared" si="1"/>
        <v>3240</v>
      </c>
      <c r="H10" s="35">
        <f t="shared" si="2"/>
        <v>2.8925988751004373E-2</v>
      </c>
      <c r="I10" s="45">
        <f t="shared" si="3"/>
        <v>0.46499419694670119</v>
      </c>
    </row>
    <row r="11" spans="1:9" ht="15" thickBot="1" x14ac:dyDescent="0.35">
      <c r="A11" t="s">
        <v>52</v>
      </c>
      <c r="B11">
        <v>5497</v>
      </c>
      <c r="C11" s="5">
        <f t="shared" si="4"/>
        <v>4.9075975359342917E-2</v>
      </c>
      <c r="D11" s="6">
        <f t="shared" si="5"/>
        <v>0.4360682081956968</v>
      </c>
      <c r="F11" s="44" t="str">
        <f t="shared" si="0"/>
        <v>COLISIÓN</v>
      </c>
      <c r="G11" s="34">
        <f t="shared" si="1"/>
        <v>3131</v>
      </c>
      <c r="H11" s="35">
        <f t="shared" si="2"/>
        <v>2.7952861351665029E-2</v>
      </c>
      <c r="I11" s="45">
        <f t="shared" si="3"/>
        <v>0.49294705829836621</v>
      </c>
    </row>
    <row r="12" spans="1:9" ht="15" thickBot="1" x14ac:dyDescent="0.35">
      <c r="A12" t="s">
        <v>54</v>
      </c>
      <c r="B12">
        <v>3240</v>
      </c>
      <c r="C12" s="5">
        <f t="shared" si="4"/>
        <v>2.8925988751004373E-2</v>
      </c>
      <c r="D12" s="6">
        <f t="shared" si="5"/>
        <v>0.46499419694670119</v>
      </c>
      <c r="F12" s="44" t="str">
        <f t="shared" si="0"/>
        <v>CAÍDA / PRECIPITACIÓN</v>
      </c>
      <c r="G12" s="34">
        <f t="shared" si="1"/>
        <v>2701</v>
      </c>
      <c r="H12" s="35">
        <f t="shared" si="2"/>
        <v>2.4113918400142844E-2</v>
      </c>
      <c r="I12" s="45">
        <f t="shared" si="3"/>
        <v>0.51706097669850903</v>
      </c>
    </row>
    <row r="13" spans="1:9" ht="15" thickBot="1" x14ac:dyDescent="0.35">
      <c r="A13" t="s">
        <v>55</v>
      </c>
      <c r="B13">
        <v>3131</v>
      </c>
      <c r="C13" s="5">
        <f t="shared" si="4"/>
        <v>2.7952861351665029E-2</v>
      </c>
      <c r="D13" s="6">
        <f t="shared" si="5"/>
        <v>0.49294705829836621</v>
      </c>
      <c r="F13" s="46" t="s">
        <v>197</v>
      </c>
      <c r="G13" s="47">
        <f>+G2-(SUM(G3:G12))</f>
        <v>54094</v>
      </c>
      <c r="H13" s="48">
        <f t="shared" si="2"/>
        <v>0.48293902330149091</v>
      </c>
      <c r="I13" s="45">
        <f t="shared" si="3"/>
        <v>1</v>
      </c>
    </row>
    <row r="14" spans="1:9" x14ac:dyDescent="0.3">
      <c r="A14" t="s">
        <v>59</v>
      </c>
      <c r="B14">
        <v>2701</v>
      </c>
      <c r="C14" s="5">
        <f t="shared" si="4"/>
        <v>2.4113918400142844E-2</v>
      </c>
      <c r="D14" s="6">
        <f t="shared" si="5"/>
        <v>0.51706097669850903</v>
      </c>
    </row>
    <row r="15" spans="1:9" x14ac:dyDescent="0.3">
      <c r="A15" t="s">
        <v>56</v>
      </c>
      <c r="B15">
        <v>2588</v>
      </c>
      <c r="C15" s="5">
        <f t="shared" si="4"/>
        <v>2.3105079903580038E-2</v>
      </c>
      <c r="D15" s="6">
        <f t="shared" si="5"/>
        <v>0.54016605660208905</v>
      </c>
    </row>
    <row r="16" spans="1:9" x14ac:dyDescent="0.3">
      <c r="A16" t="s">
        <v>58</v>
      </c>
      <c r="B16">
        <v>2513</v>
      </c>
      <c r="C16" s="5">
        <f t="shared" si="4"/>
        <v>2.2435496830640122E-2</v>
      </c>
      <c r="D16" s="6">
        <f t="shared" si="5"/>
        <v>0.56260155343272922</v>
      </c>
    </row>
    <row r="17" spans="1:4" x14ac:dyDescent="0.3">
      <c r="A17" t="s">
        <v>61</v>
      </c>
      <c r="B17">
        <v>2406</v>
      </c>
      <c r="C17" s="5">
        <f t="shared" si="4"/>
        <v>2.1480224979912508E-2</v>
      </c>
      <c r="D17" s="6">
        <f t="shared" si="5"/>
        <v>0.58408177841264175</v>
      </c>
    </row>
    <row r="18" spans="1:4" x14ac:dyDescent="0.3">
      <c r="A18" t="s">
        <v>60</v>
      </c>
      <c r="B18">
        <v>2292</v>
      </c>
      <c r="C18" s="5">
        <f t="shared" si="4"/>
        <v>2.0462458709043837E-2</v>
      </c>
      <c r="D18" s="6">
        <f t="shared" si="5"/>
        <v>0.60454423712168559</v>
      </c>
    </row>
    <row r="19" spans="1:4" x14ac:dyDescent="0.3">
      <c r="A19" t="s">
        <v>57</v>
      </c>
      <c r="B19">
        <v>2233</v>
      </c>
      <c r="C19" s="5">
        <f t="shared" si="4"/>
        <v>1.9935720024997768E-2</v>
      </c>
      <c r="D19" s="6">
        <f t="shared" si="5"/>
        <v>0.62447995714668336</v>
      </c>
    </row>
    <row r="20" spans="1:4" x14ac:dyDescent="0.3">
      <c r="A20" t="s">
        <v>63</v>
      </c>
      <c r="B20">
        <v>2064</v>
      </c>
      <c r="C20" s="5">
        <f t="shared" si="4"/>
        <v>1.8426926167306491E-2</v>
      </c>
      <c r="D20" s="6">
        <f t="shared" si="5"/>
        <v>0.64290688331398982</v>
      </c>
    </row>
    <row r="21" spans="1:4" x14ac:dyDescent="0.3">
      <c r="A21" t="s">
        <v>65</v>
      </c>
      <c r="B21">
        <v>1971</v>
      </c>
      <c r="C21" s="5">
        <f t="shared" si="4"/>
        <v>1.7596643156860995E-2</v>
      </c>
      <c r="D21" s="6">
        <f t="shared" si="5"/>
        <v>0.66050352647085087</v>
      </c>
    </row>
    <row r="22" spans="1:4" x14ac:dyDescent="0.3">
      <c r="A22" t="s">
        <v>69</v>
      </c>
      <c r="B22">
        <v>1697</v>
      </c>
      <c r="C22" s="5">
        <f t="shared" si="4"/>
        <v>1.5150432997053834E-2</v>
      </c>
      <c r="D22" s="6">
        <f t="shared" si="5"/>
        <v>0.67565395946790474</v>
      </c>
    </row>
    <row r="23" spans="1:4" x14ac:dyDescent="0.3">
      <c r="A23" t="s">
        <v>68</v>
      </c>
      <c r="B23">
        <v>1683</v>
      </c>
      <c r="C23" s="5">
        <f t="shared" si="4"/>
        <v>1.5025444156771716E-2</v>
      </c>
      <c r="D23" s="6">
        <f t="shared" si="5"/>
        <v>0.6906794036246765</v>
      </c>
    </row>
    <row r="24" spans="1:4" x14ac:dyDescent="0.3">
      <c r="A24" t="s">
        <v>66</v>
      </c>
      <c r="B24">
        <v>1580</v>
      </c>
      <c r="C24" s="5">
        <f t="shared" si="4"/>
        <v>1.4105883403267565E-2</v>
      </c>
      <c r="D24" s="6">
        <f t="shared" si="5"/>
        <v>0.70478528702794407</v>
      </c>
    </row>
    <row r="25" spans="1:4" x14ac:dyDescent="0.3">
      <c r="A25" t="s">
        <v>67</v>
      </c>
      <c r="B25">
        <v>1553</v>
      </c>
      <c r="C25" s="5">
        <f t="shared" si="4"/>
        <v>1.3864833497009196E-2</v>
      </c>
      <c r="D25" s="6">
        <f t="shared" si="5"/>
        <v>0.71865012052495325</v>
      </c>
    </row>
    <row r="26" spans="1:4" x14ac:dyDescent="0.3">
      <c r="A26" t="s">
        <v>159</v>
      </c>
      <c r="B26">
        <v>1528</v>
      </c>
      <c r="C26" s="5">
        <f t="shared" si="4"/>
        <v>1.3641639139362557E-2</v>
      </c>
      <c r="D26" s="6">
        <f t="shared" si="5"/>
        <v>0.73229175966431581</v>
      </c>
    </row>
    <row r="27" spans="1:4" x14ac:dyDescent="0.3">
      <c r="A27" t="s">
        <v>75</v>
      </c>
      <c r="B27">
        <v>1306</v>
      </c>
      <c r="C27" s="5">
        <f t="shared" si="4"/>
        <v>1.1659673243460405E-2</v>
      </c>
      <c r="D27" s="6">
        <f t="shared" si="5"/>
        <v>0.74395143290777621</v>
      </c>
    </row>
    <row r="28" spans="1:4" x14ac:dyDescent="0.3">
      <c r="A28" t="s">
        <v>72</v>
      </c>
      <c r="B28">
        <v>1268</v>
      </c>
      <c r="C28" s="5">
        <f t="shared" si="4"/>
        <v>1.1320417819837515E-2</v>
      </c>
      <c r="D28" s="6">
        <f t="shared" si="5"/>
        <v>0.75527185072761371</v>
      </c>
    </row>
    <row r="29" spans="1:4" x14ac:dyDescent="0.3">
      <c r="A29" t="s">
        <v>73</v>
      </c>
      <c r="B29">
        <v>1259</v>
      </c>
      <c r="C29" s="5">
        <f t="shared" si="4"/>
        <v>1.1240067851084725E-2</v>
      </c>
      <c r="D29" s="6">
        <f t="shared" si="5"/>
        <v>0.76651191857869849</v>
      </c>
    </row>
    <row r="30" spans="1:4" x14ac:dyDescent="0.3">
      <c r="A30" t="s">
        <v>76</v>
      </c>
      <c r="B30">
        <v>1246</v>
      </c>
      <c r="C30" s="5">
        <f t="shared" si="4"/>
        <v>1.1124006785108472E-2</v>
      </c>
      <c r="D30" s="6">
        <f t="shared" si="5"/>
        <v>0.77763592536380699</v>
      </c>
    </row>
    <row r="31" spans="1:4" x14ac:dyDescent="0.3">
      <c r="A31" t="s">
        <v>71</v>
      </c>
      <c r="B31">
        <v>1237</v>
      </c>
      <c r="C31" s="5">
        <f t="shared" si="4"/>
        <v>1.1043656816355683E-2</v>
      </c>
      <c r="D31" s="6">
        <f t="shared" si="5"/>
        <v>0.78867958218016265</v>
      </c>
    </row>
    <row r="32" spans="1:4" x14ac:dyDescent="0.3">
      <c r="A32" t="s">
        <v>77</v>
      </c>
      <c r="B32">
        <v>1220</v>
      </c>
      <c r="C32" s="5">
        <f t="shared" si="4"/>
        <v>1.0891884653155968E-2</v>
      </c>
      <c r="D32" s="6">
        <f t="shared" si="5"/>
        <v>0.79957146683331859</v>
      </c>
    </row>
    <row r="33" spans="1:4" x14ac:dyDescent="0.3">
      <c r="A33" t="s">
        <v>78</v>
      </c>
      <c r="B33">
        <v>1134</v>
      </c>
      <c r="C33" s="5">
        <f t="shared" si="4"/>
        <v>1.012409606285153E-2</v>
      </c>
      <c r="D33" s="6">
        <f t="shared" si="5"/>
        <v>0.80969556289617017</v>
      </c>
    </row>
    <row r="34" spans="1:4" x14ac:dyDescent="0.3">
      <c r="A34" t="s">
        <v>80</v>
      </c>
      <c r="B34">
        <v>1080</v>
      </c>
      <c r="C34" s="5">
        <f t="shared" si="4"/>
        <v>9.641996250334791E-3</v>
      </c>
      <c r="D34" s="6">
        <f t="shared" si="5"/>
        <v>0.81933755914650497</v>
      </c>
    </row>
    <row r="35" spans="1:4" x14ac:dyDescent="0.3">
      <c r="A35" t="s">
        <v>74</v>
      </c>
      <c r="B35">
        <v>1054</v>
      </c>
      <c r="C35" s="5">
        <f t="shared" si="4"/>
        <v>9.409874118382287E-3</v>
      </c>
      <c r="D35" s="6">
        <f t="shared" si="5"/>
        <v>0.8287474332648872</v>
      </c>
    </row>
    <row r="36" spans="1:4" x14ac:dyDescent="0.3">
      <c r="A36" t="s">
        <v>62</v>
      </c>
      <c r="B36">
        <v>1048</v>
      </c>
      <c r="C36" s="5">
        <f t="shared" si="4"/>
        <v>9.3563074725470947E-3</v>
      </c>
      <c r="D36" s="6">
        <f t="shared" si="5"/>
        <v>0.83810374073743432</v>
      </c>
    </row>
    <row r="37" spans="1:4" x14ac:dyDescent="0.3">
      <c r="A37" t="s">
        <v>70</v>
      </c>
      <c r="B37">
        <v>1014</v>
      </c>
      <c r="C37" s="5">
        <f t="shared" si="4"/>
        <v>9.0527631461476653E-3</v>
      </c>
      <c r="D37" s="6">
        <f t="shared" si="5"/>
        <v>0.84715650388358199</v>
      </c>
    </row>
    <row r="38" spans="1:4" x14ac:dyDescent="0.3">
      <c r="A38" t="s">
        <v>85</v>
      </c>
      <c r="B38">
        <v>1013</v>
      </c>
      <c r="C38" s="5">
        <f t="shared" si="4"/>
        <v>9.0438353718418005E-3</v>
      </c>
      <c r="D38" s="6">
        <f t="shared" si="5"/>
        <v>0.85620033925542383</v>
      </c>
    </row>
    <row r="39" spans="1:4" x14ac:dyDescent="0.3">
      <c r="A39" t="s">
        <v>82</v>
      </c>
      <c r="B39">
        <v>984</v>
      </c>
      <c r="C39" s="5">
        <f t="shared" si="4"/>
        <v>8.7849299169716986E-3</v>
      </c>
      <c r="D39" s="6">
        <f t="shared" si="5"/>
        <v>0.86498526917239549</v>
      </c>
    </row>
    <row r="40" spans="1:4" x14ac:dyDescent="0.3">
      <c r="A40" t="s">
        <v>162</v>
      </c>
      <c r="B40">
        <v>968</v>
      </c>
      <c r="C40" s="5">
        <f t="shared" si="4"/>
        <v>8.6420855280778495E-3</v>
      </c>
      <c r="D40" s="6">
        <f t="shared" si="5"/>
        <v>0.87362735470047337</v>
      </c>
    </row>
    <row r="41" spans="1:4" x14ac:dyDescent="0.3">
      <c r="A41" t="s">
        <v>81</v>
      </c>
      <c r="B41">
        <v>941</v>
      </c>
      <c r="C41" s="5">
        <f t="shared" si="4"/>
        <v>8.4010356218194807E-3</v>
      </c>
      <c r="D41" s="6">
        <f t="shared" si="5"/>
        <v>0.88202839032229285</v>
      </c>
    </row>
    <row r="42" spans="1:4" x14ac:dyDescent="0.3">
      <c r="A42" t="s">
        <v>79</v>
      </c>
      <c r="B42">
        <v>912</v>
      </c>
      <c r="C42" s="5">
        <f t="shared" si="4"/>
        <v>8.1421301669493788E-3</v>
      </c>
      <c r="D42" s="6">
        <f t="shared" si="5"/>
        <v>0.89017052048924228</v>
      </c>
    </row>
    <row r="43" spans="1:4" x14ac:dyDescent="0.3">
      <c r="A43" t="s">
        <v>84</v>
      </c>
      <c r="B43">
        <v>785</v>
      </c>
      <c r="C43" s="5">
        <f t="shared" si="4"/>
        <v>7.0083028301044549E-3</v>
      </c>
      <c r="D43" s="6">
        <f t="shared" si="5"/>
        <v>0.89717882331934673</v>
      </c>
    </row>
    <row r="44" spans="1:4" x14ac:dyDescent="0.3">
      <c r="A44" t="s">
        <v>83</v>
      </c>
      <c r="B44">
        <v>670</v>
      </c>
      <c r="C44" s="5">
        <f t="shared" si="4"/>
        <v>5.9816087849299173E-3</v>
      </c>
      <c r="D44" s="6">
        <f t="shared" si="5"/>
        <v>0.90316043210427666</v>
      </c>
    </row>
    <row r="45" spans="1:4" x14ac:dyDescent="0.3">
      <c r="A45" t="s">
        <v>86</v>
      </c>
      <c r="B45">
        <v>663</v>
      </c>
      <c r="C45" s="5">
        <f t="shared" si="4"/>
        <v>5.9191143647888585E-3</v>
      </c>
      <c r="D45" s="6">
        <f t="shared" si="5"/>
        <v>0.90907954646906552</v>
      </c>
    </row>
    <row r="46" spans="1:4" x14ac:dyDescent="0.3">
      <c r="A46" t="s">
        <v>98</v>
      </c>
      <c r="B46">
        <v>549</v>
      </c>
      <c r="C46" s="5">
        <f t="shared" si="4"/>
        <v>4.9013480939201857E-3</v>
      </c>
      <c r="D46" s="6">
        <f t="shared" si="5"/>
        <v>0.9139808945629857</v>
      </c>
    </row>
    <row r="47" spans="1:4" x14ac:dyDescent="0.3">
      <c r="A47" t="s">
        <v>99</v>
      </c>
      <c r="B47">
        <v>549</v>
      </c>
      <c r="C47" s="5">
        <f t="shared" si="4"/>
        <v>4.9013480939201857E-3</v>
      </c>
      <c r="D47" s="6">
        <f t="shared" si="5"/>
        <v>0.91888224265690588</v>
      </c>
    </row>
    <row r="48" spans="1:4" x14ac:dyDescent="0.3">
      <c r="A48" t="s">
        <v>88</v>
      </c>
      <c r="B48">
        <v>448</v>
      </c>
      <c r="C48" s="5">
        <f t="shared" si="4"/>
        <v>3.9996428890277658E-3</v>
      </c>
      <c r="D48" s="6">
        <f t="shared" si="5"/>
        <v>0.92288188554593364</v>
      </c>
    </row>
    <row r="49" spans="1:4" x14ac:dyDescent="0.3">
      <c r="A49" t="s">
        <v>91</v>
      </c>
      <c r="B49">
        <v>442</v>
      </c>
      <c r="C49" s="5">
        <f t="shared" si="4"/>
        <v>3.9460762431925717E-3</v>
      </c>
      <c r="D49" s="6">
        <f t="shared" si="5"/>
        <v>0.92682796178912619</v>
      </c>
    </row>
    <row r="50" spans="1:4" x14ac:dyDescent="0.3">
      <c r="A50" t="s">
        <v>105</v>
      </c>
      <c r="B50">
        <v>425</v>
      </c>
      <c r="C50" s="5">
        <f t="shared" si="4"/>
        <v>3.7943040799928579E-3</v>
      </c>
      <c r="D50" s="6">
        <f t="shared" si="5"/>
        <v>0.930622265869119</v>
      </c>
    </row>
    <row r="51" spans="1:4" x14ac:dyDescent="0.3">
      <c r="A51" t="s">
        <v>87</v>
      </c>
      <c r="B51">
        <v>417</v>
      </c>
      <c r="C51" s="5">
        <f t="shared" si="4"/>
        <v>3.7228818855459334E-3</v>
      </c>
      <c r="D51" s="6">
        <f t="shared" si="5"/>
        <v>0.93434514775466493</v>
      </c>
    </row>
    <row r="52" spans="1:4" x14ac:dyDescent="0.3">
      <c r="A52" t="s">
        <v>97</v>
      </c>
      <c r="B52">
        <v>412</v>
      </c>
      <c r="C52" s="5">
        <f t="shared" si="4"/>
        <v>3.6782430140166055E-3</v>
      </c>
      <c r="D52" s="6">
        <f t="shared" si="5"/>
        <v>0.93802339076868158</v>
      </c>
    </row>
    <row r="53" spans="1:4" x14ac:dyDescent="0.3">
      <c r="A53" t="s">
        <v>90</v>
      </c>
      <c r="B53">
        <v>412</v>
      </c>
      <c r="C53" s="5">
        <f t="shared" si="4"/>
        <v>3.6782430140166055E-3</v>
      </c>
      <c r="D53" s="6">
        <f t="shared" si="5"/>
        <v>0.94170163378269822</v>
      </c>
    </row>
    <row r="54" spans="1:4" x14ac:dyDescent="0.3">
      <c r="A54" t="s">
        <v>92</v>
      </c>
      <c r="B54">
        <v>385</v>
      </c>
      <c r="C54" s="5">
        <f t="shared" si="4"/>
        <v>3.4371931077582358E-3</v>
      </c>
      <c r="D54" s="6">
        <f t="shared" si="5"/>
        <v>0.94513882689045647</v>
      </c>
    </row>
    <row r="55" spans="1:4" x14ac:dyDescent="0.3">
      <c r="A55" t="s">
        <v>95</v>
      </c>
      <c r="B55">
        <v>372</v>
      </c>
      <c r="C55" s="5">
        <f t="shared" si="4"/>
        <v>3.3211320417819838E-3</v>
      </c>
      <c r="D55" s="6">
        <f t="shared" si="5"/>
        <v>0.94845995893223844</v>
      </c>
    </row>
    <row r="56" spans="1:4" x14ac:dyDescent="0.3">
      <c r="A56" t="s">
        <v>102</v>
      </c>
      <c r="B56">
        <v>369</v>
      </c>
      <c r="C56" s="5">
        <f t="shared" si="4"/>
        <v>3.2943487188643872E-3</v>
      </c>
      <c r="D56" s="6">
        <f t="shared" si="5"/>
        <v>0.9517543076511028</v>
      </c>
    </row>
    <row r="57" spans="1:4" x14ac:dyDescent="0.3">
      <c r="A57" t="s">
        <v>93</v>
      </c>
      <c r="B57">
        <v>368</v>
      </c>
      <c r="C57" s="5">
        <f t="shared" si="4"/>
        <v>3.2854209445585215E-3</v>
      </c>
      <c r="D57" s="6">
        <f t="shared" si="5"/>
        <v>0.95503972859566133</v>
      </c>
    </row>
    <row r="58" spans="1:4" x14ac:dyDescent="0.3">
      <c r="A58" t="s">
        <v>89</v>
      </c>
      <c r="B58">
        <v>347</v>
      </c>
      <c r="C58" s="5">
        <f t="shared" si="4"/>
        <v>3.097937684135345E-3</v>
      </c>
      <c r="D58" s="6">
        <f t="shared" si="5"/>
        <v>0.95813766627979668</v>
      </c>
    </row>
    <row r="59" spans="1:4" x14ac:dyDescent="0.3">
      <c r="A59" t="s">
        <v>96</v>
      </c>
      <c r="B59">
        <v>329</v>
      </c>
      <c r="C59" s="5">
        <f t="shared" si="4"/>
        <v>2.9372377466297651E-3</v>
      </c>
      <c r="D59" s="6">
        <f t="shared" si="5"/>
        <v>0.96107490402642648</v>
      </c>
    </row>
    <row r="60" spans="1:4" x14ac:dyDescent="0.3">
      <c r="A60" t="s">
        <v>100</v>
      </c>
      <c r="B60">
        <v>309</v>
      </c>
      <c r="C60" s="5">
        <f t="shared" si="4"/>
        <v>2.7586822605124542E-3</v>
      </c>
      <c r="D60" s="6">
        <f t="shared" si="5"/>
        <v>0.96383358628693894</v>
      </c>
    </row>
    <row r="61" spans="1:4" x14ac:dyDescent="0.3">
      <c r="A61" t="s">
        <v>103</v>
      </c>
      <c r="B61">
        <v>296</v>
      </c>
      <c r="C61" s="5">
        <f t="shared" si="4"/>
        <v>2.6426211945362022E-3</v>
      </c>
      <c r="D61" s="6">
        <f t="shared" si="5"/>
        <v>0.96647620748147511</v>
      </c>
    </row>
    <row r="62" spans="1:4" x14ac:dyDescent="0.3">
      <c r="A62" t="s">
        <v>101</v>
      </c>
      <c r="B62">
        <v>231</v>
      </c>
      <c r="C62" s="5">
        <f t="shared" si="4"/>
        <v>2.0623158646549417E-3</v>
      </c>
      <c r="D62" s="6">
        <f t="shared" si="5"/>
        <v>0.96853852334613011</v>
      </c>
    </row>
    <row r="63" spans="1:4" x14ac:dyDescent="0.3">
      <c r="A63" t="s">
        <v>94</v>
      </c>
      <c r="B63">
        <v>202</v>
      </c>
      <c r="C63" s="5">
        <f t="shared" si="4"/>
        <v>1.8034104097848407E-3</v>
      </c>
      <c r="D63" s="6">
        <f t="shared" si="5"/>
        <v>0.97034193375591493</v>
      </c>
    </row>
    <row r="64" spans="1:4" x14ac:dyDescent="0.3">
      <c r="A64" t="s">
        <v>104</v>
      </c>
      <c r="B64">
        <v>195</v>
      </c>
      <c r="C64" s="5">
        <f t="shared" si="4"/>
        <v>1.7409159896437819E-3</v>
      </c>
      <c r="D64" s="6">
        <f t="shared" si="5"/>
        <v>0.9720828497455587</v>
      </c>
    </row>
    <row r="65" spans="1:4" x14ac:dyDescent="0.3">
      <c r="A65" t="s">
        <v>110</v>
      </c>
      <c r="B65">
        <v>180</v>
      </c>
      <c r="C65" s="5">
        <f t="shared" si="4"/>
        <v>1.6069993750557985E-3</v>
      </c>
      <c r="D65" s="6">
        <f t="shared" si="5"/>
        <v>0.97368984912061451</v>
      </c>
    </row>
    <row r="66" spans="1:4" x14ac:dyDescent="0.3">
      <c r="A66" t="s">
        <v>108</v>
      </c>
      <c r="B66">
        <v>174</v>
      </c>
      <c r="C66" s="5">
        <f t="shared" si="4"/>
        <v>1.5534327292206053E-3</v>
      </c>
      <c r="D66" s="6">
        <f t="shared" si="5"/>
        <v>0.97524328184983511</v>
      </c>
    </row>
    <row r="67" spans="1:4" x14ac:dyDescent="0.3">
      <c r="A67" t="s">
        <v>151</v>
      </c>
      <c r="B67">
        <v>152</v>
      </c>
      <c r="C67" s="5">
        <f t="shared" si="4"/>
        <v>1.3570216944915634E-3</v>
      </c>
      <c r="D67" s="6">
        <f t="shared" si="5"/>
        <v>0.9766003035443267</v>
      </c>
    </row>
    <row r="68" spans="1:4" x14ac:dyDescent="0.3">
      <c r="A68" t="s">
        <v>113</v>
      </c>
      <c r="B68">
        <v>150</v>
      </c>
      <c r="C68" s="5">
        <f t="shared" si="4"/>
        <v>1.3391661458798322E-3</v>
      </c>
      <c r="D68" s="6">
        <f t="shared" si="5"/>
        <v>0.97793946969020651</v>
      </c>
    </row>
    <row r="69" spans="1:4" x14ac:dyDescent="0.3">
      <c r="A69" t="s">
        <v>119</v>
      </c>
      <c r="B69">
        <v>139</v>
      </c>
      <c r="C69" s="5">
        <f t="shared" si="4"/>
        <v>1.2409606285153111E-3</v>
      </c>
      <c r="D69" s="6">
        <f t="shared" si="5"/>
        <v>0.97918043031872182</v>
      </c>
    </row>
    <row r="70" spans="1:4" x14ac:dyDescent="0.3">
      <c r="A70" t="s">
        <v>109</v>
      </c>
      <c r="B70">
        <v>136</v>
      </c>
      <c r="C70" s="5">
        <f t="shared" ref="C70:C133" si="6">+B70/$B$4</f>
        <v>1.2141773055977145E-3</v>
      </c>
      <c r="D70" s="6">
        <f t="shared" si="5"/>
        <v>0.98039460762431951</v>
      </c>
    </row>
    <row r="71" spans="1:4" x14ac:dyDescent="0.3">
      <c r="A71" t="s">
        <v>107</v>
      </c>
      <c r="B71">
        <v>135</v>
      </c>
      <c r="C71" s="5">
        <f t="shared" si="6"/>
        <v>1.2052495312918489E-3</v>
      </c>
      <c r="D71" s="6">
        <f t="shared" ref="D71:D134" si="7">+D70+C71</f>
        <v>0.98159985715561138</v>
      </c>
    </row>
    <row r="72" spans="1:4" x14ac:dyDescent="0.3">
      <c r="A72" t="s">
        <v>163</v>
      </c>
      <c r="B72">
        <v>128</v>
      </c>
      <c r="C72" s="5">
        <f t="shared" si="6"/>
        <v>1.14275511115079E-3</v>
      </c>
      <c r="D72" s="6">
        <f t="shared" si="7"/>
        <v>0.98274261226676218</v>
      </c>
    </row>
    <row r="73" spans="1:4" x14ac:dyDescent="0.3">
      <c r="A73" t="s">
        <v>106</v>
      </c>
      <c r="B73">
        <v>128</v>
      </c>
      <c r="C73" s="5">
        <f t="shared" si="6"/>
        <v>1.14275511115079E-3</v>
      </c>
      <c r="D73" s="6">
        <f t="shared" si="7"/>
        <v>0.98388536737791299</v>
      </c>
    </row>
    <row r="74" spans="1:4" x14ac:dyDescent="0.3">
      <c r="A74" t="s">
        <v>111</v>
      </c>
      <c r="B74">
        <v>105</v>
      </c>
      <c r="C74" s="5">
        <f t="shared" si="6"/>
        <v>9.3741630211588249E-4</v>
      </c>
      <c r="D74" s="6">
        <f t="shared" si="7"/>
        <v>0.98482278368002885</v>
      </c>
    </row>
    <row r="75" spans="1:4" x14ac:dyDescent="0.3">
      <c r="A75" t="s">
        <v>143</v>
      </c>
      <c r="B75">
        <v>99</v>
      </c>
      <c r="C75" s="5">
        <f t="shared" si="6"/>
        <v>8.8384965628068922E-4</v>
      </c>
      <c r="D75" s="6">
        <f t="shared" si="7"/>
        <v>0.98570663333630959</v>
      </c>
    </row>
    <row r="76" spans="1:4" x14ac:dyDescent="0.3">
      <c r="A76" t="s">
        <v>164</v>
      </c>
      <c r="B76">
        <v>95</v>
      </c>
      <c r="C76" s="5">
        <f t="shared" si="6"/>
        <v>8.4813855905722707E-4</v>
      </c>
      <c r="D76" s="6">
        <f t="shared" si="7"/>
        <v>0.98655477189536678</v>
      </c>
    </row>
    <row r="77" spans="1:4" x14ac:dyDescent="0.3">
      <c r="A77" t="s">
        <v>171</v>
      </c>
      <c r="B77">
        <v>91</v>
      </c>
      <c r="C77" s="5">
        <f t="shared" si="6"/>
        <v>8.1242746183376481E-4</v>
      </c>
      <c r="D77" s="6">
        <f t="shared" si="7"/>
        <v>0.98736719935720052</v>
      </c>
    </row>
    <row r="78" spans="1:4" x14ac:dyDescent="0.3">
      <c r="A78" t="s">
        <v>165</v>
      </c>
      <c r="B78">
        <v>85</v>
      </c>
      <c r="C78" s="5">
        <f t="shared" si="6"/>
        <v>7.5886081599857154E-4</v>
      </c>
      <c r="D78" s="6">
        <f t="shared" si="7"/>
        <v>0.98812606017319904</v>
      </c>
    </row>
    <row r="79" spans="1:4" x14ac:dyDescent="0.3">
      <c r="A79" t="s">
        <v>122</v>
      </c>
      <c r="B79">
        <v>69</v>
      </c>
      <c r="C79" s="5">
        <f t="shared" si="6"/>
        <v>6.1601642710472284E-4</v>
      </c>
      <c r="D79" s="6">
        <f t="shared" si="7"/>
        <v>0.98874207660030378</v>
      </c>
    </row>
    <row r="80" spans="1:4" x14ac:dyDescent="0.3">
      <c r="A80" t="s">
        <v>115</v>
      </c>
      <c r="B80">
        <v>68</v>
      </c>
      <c r="C80" s="5">
        <f t="shared" si="6"/>
        <v>6.0708865279885727E-4</v>
      </c>
      <c r="D80" s="6">
        <f t="shared" si="7"/>
        <v>0.98934916525310268</v>
      </c>
    </row>
    <row r="81" spans="1:4" x14ac:dyDescent="0.3">
      <c r="A81" t="s">
        <v>127</v>
      </c>
      <c r="B81">
        <v>67</v>
      </c>
      <c r="C81" s="5">
        <f t="shared" si="6"/>
        <v>5.9816087849299171E-4</v>
      </c>
      <c r="D81" s="6">
        <f t="shared" si="7"/>
        <v>0.98994732613159564</v>
      </c>
    </row>
    <row r="82" spans="1:4" x14ac:dyDescent="0.3">
      <c r="A82" t="s">
        <v>117</v>
      </c>
      <c r="B82">
        <v>64</v>
      </c>
      <c r="C82" s="9">
        <f t="shared" si="6"/>
        <v>5.7137755557539502E-4</v>
      </c>
      <c r="D82" s="6">
        <f t="shared" si="7"/>
        <v>0.99051870368717099</v>
      </c>
    </row>
    <row r="83" spans="1:4" x14ac:dyDescent="0.3">
      <c r="A83" t="s">
        <v>114</v>
      </c>
      <c r="B83">
        <v>61</v>
      </c>
      <c r="C83" s="9">
        <f t="shared" si="6"/>
        <v>5.4459423265779843E-4</v>
      </c>
      <c r="D83" s="6">
        <f t="shared" si="7"/>
        <v>0.99106329791982883</v>
      </c>
    </row>
    <row r="84" spans="1:4" x14ac:dyDescent="0.3">
      <c r="A84" t="s">
        <v>125</v>
      </c>
      <c r="B84">
        <v>61</v>
      </c>
      <c r="C84" s="9">
        <f t="shared" si="6"/>
        <v>5.4459423265779843E-4</v>
      </c>
      <c r="D84" s="6">
        <f t="shared" si="7"/>
        <v>0.99160789215248668</v>
      </c>
    </row>
    <row r="85" spans="1:4" x14ac:dyDescent="0.3">
      <c r="A85" t="s">
        <v>112</v>
      </c>
      <c r="B85">
        <v>60</v>
      </c>
      <c r="C85" s="9">
        <f t="shared" si="6"/>
        <v>5.3566645835193287E-4</v>
      </c>
      <c r="D85" s="6">
        <f t="shared" si="7"/>
        <v>0.99214355861083858</v>
      </c>
    </row>
    <row r="86" spans="1:4" x14ac:dyDescent="0.3">
      <c r="A86" t="s">
        <v>166</v>
      </c>
      <c r="B86">
        <v>52</v>
      </c>
      <c r="C86" s="9">
        <f t="shared" si="6"/>
        <v>4.6424426390500846E-4</v>
      </c>
      <c r="D86" s="6">
        <f t="shared" si="7"/>
        <v>0.99260780287474359</v>
      </c>
    </row>
    <row r="87" spans="1:4" x14ac:dyDescent="0.3">
      <c r="A87" t="s">
        <v>121</v>
      </c>
      <c r="B87">
        <v>49</v>
      </c>
      <c r="C87" s="9">
        <f t="shared" si="6"/>
        <v>4.3746094098741183E-4</v>
      </c>
      <c r="D87" s="6">
        <f t="shared" si="7"/>
        <v>0.99304526381573099</v>
      </c>
    </row>
    <row r="88" spans="1:4" x14ac:dyDescent="0.3">
      <c r="A88" t="s">
        <v>124</v>
      </c>
      <c r="B88">
        <v>48</v>
      </c>
      <c r="C88" s="9">
        <f t="shared" si="6"/>
        <v>4.2853316668154632E-4</v>
      </c>
      <c r="D88" s="6">
        <f t="shared" si="7"/>
        <v>0.99347379698241256</v>
      </c>
    </row>
    <row r="89" spans="1:4" x14ac:dyDescent="0.3">
      <c r="A89" t="s">
        <v>120</v>
      </c>
      <c r="B89">
        <v>42</v>
      </c>
      <c r="C89" s="9">
        <f t="shared" si="6"/>
        <v>3.7496652084635299E-4</v>
      </c>
      <c r="D89" s="6">
        <f t="shared" si="7"/>
        <v>0.9938487635032589</v>
      </c>
    </row>
    <row r="90" spans="1:4" x14ac:dyDescent="0.3">
      <c r="A90" t="s">
        <v>128</v>
      </c>
      <c r="B90">
        <v>40</v>
      </c>
      <c r="C90" s="9">
        <f t="shared" si="6"/>
        <v>3.5711097223462191E-4</v>
      </c>
      <c r="D90" s="6">
        <f t="shared" si="7"/>
        <v>0.99420587447549358</v>
      </c>
    </row>
    <row r="91" spans="1:4" x14ac:dyDescent="0.3">
      <c r="A91" t="s">
        <v>144</v>
      </c>
      <c r="B91">
        <v>38</v>
      </c>
      <c r="C91" s="9">
        <f t="shared" si="6"/>
        <v>3.3925542362289084E-4</v>
      </c>
      <c r="D91" s="6">
        <f t="shared" si="7"/>
        <v>0.99454512989911648</v>
      </c>
    </row>
    <row r="92" spans="1:4" x14ac:dyDescent="0.3">
      <c r="A92" t="s">
        <v>126</v>
      </c>
      <c r="B92">
        <v>35</v>
      </c>
      <c r="C92" s="9">
        <f t="shared" si="6"/>
        <v>3.1247210070529415E-4</v>
      </c>
      <c r="D92" s="6">
        <f t="shared" si="7"/>
        <v>0.99485760199982176</v>
      </c>
    </row>
    <row r="93" spans="1:4" x14ac:dyDescent="0.3">
      <c r="A93" t="s">
        <v>167</v>
      </c>
      <c r="B93">
        <v>32</v>
      </c>
      <c r="C93" s="9">
        <f t="shared" si="6"/>
        <v>2.8568877778769751E-4</v>
      </c>
      <c r="D93" s="6">
        <f t="shared" si="7"/>
        <v>0.99514329077760943</v>
      </c>
    </row>
    <row r="94" spans="1:4" x14ac:dyDescent="0.3">
      <c r="A94" t="s">
        <v>154</v>
      </c>
      <c r="B94">
        <v>31</v>
      </c>
      <c r="C94" s="9">
        <f t="shared" si="6"/>
        <v>2.76761003481832E-4</v>
      </c>
      <c r="D94" s="6">
        <f t="shared" si="7"/>
        <v>0.99542005178109128</v>
      </c>
    </row>
    <row r="95" spans="1:4" x14ac:dyDescent="0.3">
      <c r="A95" t="s">
        <v>140</v>
      </c>
      <c r="B95">
        <v>30</v>
      </c>
      <c r="C95" s="9">
        <f t="shared" si="6"/>
        <v>2.6783322917596643E-4</v>
      </c>
      <c r="D95" s="6">
        <f t="shared" si="7"/>
        <v>0.99568788501026728</v>
      </c>
    </row>
    <row r="96" spans="1:4" x14ac:dyDescent="0.3">
      <c r="A96" t="s">
        <v>129</v>
      </c>
      <c r="B96">
        <v>30</v>
      </c>
      <c r="C96" s="9">
        <f t="shared" si="6"/>
        <v>2.6783322917596643E-4</v>
      </c>
      <c r="D96" s="6">
        <f t="shared" si="7"/>
        <v>0.99595571823944329</v>
      </c>
    </row>
    <row r="97" spans="1:4" x14ac:dyDescent="0.3">
      <c r="A97" t="s">
        <v>116</v>
      </c>
      <c r="B97">
        <v>29</v>
      </c>
      <c r="C97" s="9">
        <f t="shared" si="6"/>
        <v>2.5890545487010087E-4</v>
      </c>
      <c r="D97" s="6">
        <f t="shared" si="7"/>
        <v>0.99621462369431335</v>
      </c>
    </row>
    <row r="98" spans="1:4" x14ac:dyDescent="0.3">
      <c r="A98" t="s">
        <v>136</v>
      </c>
      <c r="B98">
        <v>28</v>
      </c>
      <c r="C98" s="9">
        <f t="shared" si="6"/>
        <v>2.4997768056423536E-4</v>
      </c>
      <c r="D98" s="6">
        <f t="shared" si="7"/>
        <v>0.99646460137487758</v>
      </c>
    </row>
    <row r="99" spans="1:4" x14ac:dyDescent="0.3">
      <c r="A99" t="s">
        <v>168</v>
      </c>
      <c r="B99">
        <v>26</v>
      </c>
      <c r="C99" s="9">
        <f t="shared" si="6"/>
        <v>2.3212213195250423E-4</v>
      </c>
      <c r="D99" s="6">
        <f t="shared" si="7"/>
        <v>0.99669672350683003</v>
      </c>
    </row>
    <row r="100" spans="1:4" x14ac:dyDescent="0.3">
      <c r="A100" t="s">
        <v>135</v>
      </c>
      <c r="B100">
        <v>24</v>
      </c>
      <c r="C100" s="9">
        <f t="shared" si="6"/>
        <v>2.1426658334077316E-4</v>
      </c>
      <c r="D100" s="6">
        <f t="shared" si="7"/>
        <v>0.99691099009017081</v>
      </c>
    </row>
    <row r="101" spans="1:4" x14ac:dyDescent="0.3">
      <c r="A101" t="s">
        <v>139</v>
      </c>
      <c r="B101">
        <v>24</v>
      </c>
      <c r="C101" s="9">
        <f t="shared" si="6"/>
        <v>2.1426658334077316E-4</v>
      </c>
      <c r="D101" s="6">
        <f t="shared" si="7"/>
        <v>0.9971252566735116</v>
      </c>
    </row>
    <row r="102" spans="1:4" x14ac:dyDescent="0.3">
      <c r="A102" t="s">
        <v>118</v>
      </c>
      <c r="B102">
        <v>23</v>
      </c>
      <c r="C102" s="9">
        <f t="shared" si="6"/>
        <v>2.0533880903490759E-4</v>
      </c>
      <c r="D102" s="6">
        <f t="shared" si="7"/>
        <v>0.99733059548254654</v>
      </c>
    </row>
    <row r="103" spans="1:4" x14ac:dyDescent="0.3">
      <c r="A103" t="s">
        <v>130</v>
      </c>
      <c r="B103">
        <v>21</v>
      </c>
      <c r="C103" s="9">
        <f t="shared" si="6"/>
        <v>1.8748326042317649E-4</v>
      </c>
      <c r="D103" s="6">
        <f t="shared" si="7"/>
        <v>0.99751807874296972</v>
      </c>
    </row>
    <row r="104" spans="1:4" x14ac:dyDescent="0.3">
      <c r="A104" t="s">
        <v>142</v>
      </c>
      <c r="B104">
        <v>19</v>
      </c>
      <c r="C104" s="9">
        <f t="shared" si="6"/>
        <v>1.6962771181144542E-4</v>
      </c>
      <c r="D104" s="6">
        <f t="shared" si="7"/>
        <v>0.99768770645478111</v>
      </c>
    </row>
    <row r="105" spans="1:4" x14ac:dyDescent="0.3">
      <c r="A105" t="s">
        <v>174</v>
      </c>
      <c r="B105">
        <v>18</v>
      </c>
      <c r="C105" s="9">
        <f t="shared" si="6"/>
        <v>1.6069993750557986E-4</v>
      </c>
      <c r="D105" s="6">
        <f t="shared" si="7"/>
        <v>0.99784840639228667</v>
      </c>
    </row>
    <row r="106" spans="1:4" x14ac:dyDescent="0.3">
      <c r="A106" t="s">
        <v>176</v>
      </c>
      <c r="B106">
        <v>18</v>
      </c>
      <c r="C106" s="9">
        <f t="shared" si="6"/>
        <v>1.6069993750557986E-4</v>
      </c>
      <c r="D106" s="6">
        <f t="shared" si="7"/>
        <v>0.99800910632979223</v>
      </c>
    </row>
    <row r="107" spans="1:4" x14ac:dyDescent="0.3">
      <c r="A107" t="s">
        <v>132</v>
      </c>
      <c r="B107">
        <v>15</v>
      </c>
      <c r="C107" s="9">
        <f t="shared" si="6"/>
        <v>1.3391661458798322E-4</v>
      </c>
      <c r="D107" s="6">
        <f t="shared" si="7"/>
        <v>0.99814302294438018</v>
      </c>
    </row>
    <row r="108" spans="1:4" x14ac:dyDescent="0.3">
      <c r="A108" t="s">
        <v>177</v>
      </c>
      <c r="B108">
        <v>15</v>
      </c>
      <c r="C108" s="9">
        <f t="shared" si="6"/>
        <v>1.3391661458798322E-4</v>
      </c>
      <c r="D108" s="6">
        <f t="shared" si="7"/>
        <v>0.99827693955896812</v>
      </c>
    </row>
    <row r="109" spans="1:4" x14ac:dyDescent="0.3">
      <c r="A109" t="s">
        <v>131</v>
      </c>
      <c r="B109">
        <v>12</v>
      </c>
      <c r="C109" s="9">
        <f t="shared" si="6"/>
        <v>1.0713329167038658E-4</v>
      </c>
      <c r="D109" s="6">
        <f t="shared" si="7"/>
        <v>0.99838407285063846</v>
      </c>
    </row>
    <row r="110" spans="1:4" x14ac:dyDescent="0.3">
      <c r="A110" t="s">
        <v>134</v>
      </c>
      <c r="B110">
        <v>12</v>
      </c>
      <c r="C110" s="9">
        <f t="shared" si="6"/>
        <v>1.0713329167038658E-4</v>
      </c>
      <c r="D110" s="6">
        <f t="shared" si="7"/>
        <v>0.9984912061423088</v>
      </c>
    </row>
    <row r="111" spans="1:4" x14ac:dyDescent="0.3">
      <c r="A111" t="s">
        <v>138</v>
      </c>
      <c r="B111">
        <v>12</v>
      </c>
      <c r="C111" s="9">
        <f t="shared" si="6"/>
        <v>1.0713329167038658E-4</v>
      </c>
      <c r="D111" s="6">
        <f t="shared" si="7"/>
        <v>0.99859833943397913</v>
      </c>
    </row>
    <row r="112" spans="1:4" x14ac:dyDescent="0.3">
      <c r="A112" t="s">
        <v>133</v>
      </c>
      <c r="B112">
        <v>12</v>
      </c>
      <c r="C112" s="9">
        <f t="shared" si="6"/>
        <v>1.0713329167038658E-4</v>
      </c>
      <c r="D112" s="6">
        <f t="shared" si="7"/>
        <v>0.99870547272564947</v>
      </c>
    </row>
    <row r="113" spans="1:4" x14ac:dyDescent="0.3">
      <c r="A113" t="s">
        <v>64</v>
      </c>
      <c r="B113">
        <v>11</v>
      </c>
      <c r="C113" s="9">
        <f t="shared" si="6"/>
        <v>9.8205517364521029E-5</v>
      </c>
      <c r="D113" s="6">
        <f t="shared" si="7"/>
        <v>0.99880367824301397</v>
      </c>
    </row>
    <row r="114" spans="1:4" x14ac:dyDescent="0.3">
      <c r="A114" t="s">
        <v>148</v>
      </c>
      <c r="B114">
        <v>11</v>
      </c>
      <c r="C114" s="9">
        <f t="shared" si="6"/>
        <v>9.8205517364521029E-5</v>
      </c>
      <c r="D114" s="6">
        <f t="shared" si="7"/>
        <v>0.99890188376037847</v>
      </c>
    </row>
    <row r="115" spans="1:4" x14ac:dyDescent="0.3">
      <c r="A115" t="s">
        <v>145</v>
      </c>
      <c r="B115">
        <v>11</v>
      </c>
      <c r="C115" s="9">
        <f t="shared" si="6"/>
        <v>9.8205517364521029E-5</v>
      </c>
      <c r="D115" s="6">
        <f t="shared" si="7"/>
        <v>0.99900008927774298</v>
      </c>
    </row>
    <row r="116" spans="1:4" x14ac:dyDescent="0.3">
      <c r="A116" t="s">
        <v>123</v>
      </c>
      <c r="B116">
        <v>11</v>
      </c>
      <c r="C116" s="9">
        <f t="shared" si="6"/>
        <v>9.8205517364521029E-5</v>
      </c>
      <c r="D116" s="6">
        <f t="shared" si="7"/>
        <v>0.99909829479510748</v>
      </c>
    </row>
    <row r="117" spans="1:4" x14ac:dyDescent="0.3">
      <c r="A117" t="s">
        <v>137</v>
      </c>
      <c r="B117">
        <v>10</v>
      </c>
      <c r="C117" s="9">
        <f t="shared" si="6"/>
        <v>8.9277743058655478E-5</v>
      </c>
      <c r="D117" s="6">
        <f t="shared" si="7"/>
        <v>0.99918757253816615</v>
      </c>
    </row>
    <row r="118" spans="1:4" x14ac:dyDescent="0.3">
      <c r="A118" t="s">
        <v>141</v>
      </c>
      <c r="B118">
        <v>9</v>
      </c>
      <c r="C118" s="9">
        <f t="shared" si="6"/>
        <v>8.0349968752789928E-5</v>
      </c>
      <c r="D118" s="6">
        <f t="shared" si="7"/>
        <v>0.99926792250691898</v>
      </c>
    </row>
    <row r="119" spans="1:4" x14ac:dyDescent="0.3">
      <c r="A119" t="s">
        <v>187</v>
      </c>
      <c r="B119">
        <v>9</v>
      </c>
      <c r="C119" s="12">
        <f t="shared" si="6"/>
        <v>8.0349968752789928E-5</v>
      </c>
      <c r="D119" s="10">
        <f t="shared" si="7"/>
        <v>0.99934827247567182</v>
      </c>
    </row>
    <row r="120" spans="1:4" x14ac:dyDescent="0.3">
      <c r="A120" t="s">
        <v>169</v>
      </c>
      <c r="B120">
        <v>8</v>
      </c>
      <c r="C120" s="12">
        <f t="shared" si="6"/>
        <v>7.1422194446924377E-5</v>
      </c>
      <c r="D120" s="10">
        <f t="shared" si="7"/>
        <v>0.99941969467011871</v>
      </c>
    </row>
    <row r="121" spans="1:4" x14ac:dyDescent="0.3">
      <c r="A121" t="s">
        <v>149</v>
      </c>
      <c r="B121">
        <v>8</v>
      </c>
      <c r="C121" s="12">
        <f t="shared" si="6"/>
        <v>7.1422194446924377E-5</v>
      </c>
      <c r="D121" s="10">
        <f t="shared" si="7"/>
        <v>0.9994911168645656</v>
      </c>
    </row>
    <row r="122" spans="1:4" x14ac:dyDescent="0.3">
      <c r="A122" t="s">
        <v>146</v>
      </c>
      <c r="B122">
        <v>7</v>
      </c>
      <c r="C122" s="12">
        <f t="shared" si="6"/>
        <v>6.249442014105884E-5</v>
      </c>
      <c r="D122" s="10">
        <f t="shared" si="7"/>
        <v>0.99955361128470666</v>
      </c>
    </row>
    <row r="123" spans="1:4" x14ac:dyDescent="0.3">
      <c r="A123" t="s">
        <v>157</v>
      </c>
      <c r="B123">
        <v>6</v>
      </c>
      <c r="C123" s="12">
        <f t="shared" si="6"/>
        <v>5.356664583519329E-5</v>
      </c>
      <c r="D123" s="10">
        <f>+D122+C123</f>
        <v>0.99960717793054188</v>
      </c>
    </row>
    <row r="124" spans="1:4" x14ac:dyDescent="0.3">
      <c r="A124" t="s">
        <v>179</v>
      </c>
      <c r="B124">
        <v>5</v>
      </c>
      <c r="C124" s="12">
        <f t="shared" si="6"/>
        <v>4.4638871529327739E-5</v>
      </c>
      <c r="D124" s="10">
        <f t="shared" si="7"/>
        <v>0.99965181680207116</v>
      </c>
    </row>
    <row r="125" spans="1:4" x14ac:dyDescent="0.3">
      <c r="A125" t="s">
        <v>150</v>
      </c>
      <c r="B125">
        <v>5</v>
      </c>
      <c r="C125" s="12">
        <f t="shared" si="6"/>
        <v>4.4638871529327739E-5</v>
      </c>
      <c r="D125" s="10">
        <f t="shared" si="7"/>
        <v>0.99969645567360044</v>
      </c>
    </row>
    <row r="126" spans="1:4" x14ac:dyDescent="0.3">
      <c r="A126" t="s">
        <v>161</v>
      </c>
      <c r="B126">
        <v>4</v>
      </c>
      <c r="C126" s="12">
        <f t="shared" si="6"/>
        <v>3.5711097223462189E-5</v>
      </c>
      <c r="D126" s="10">
        <f t="shared" si="7"/>
        <v>0.99973216677082388</v>
      </c>
    </row>
    <row r="127" spans="1:4" x14ac:dyDescent="0.3">
      <c r="A127" t="s">
        <v>170</v>
      </c>
      <c r="B127">
        <v>3</v>
      </c>
      <c r="C127" s="12">
        <f t="shared" si="6"/>
        <v>2.6783322917596645E-5</v>
      </c>
      <c r="D127" s="10">
        <f t="shared" si="7"/>
        <v>0.99975895009374149</v>
      </c>
    </row>
    <row r="128" spans="1:4" x14ac:dyDescent="0.3">
      <c r="A128" t="s">
        <v>160</v>
      </c>
      <c r="B128">
        <v>3</v>
      </c>
      <c r="C128" s="12">
        <f t="shared" si="6"/>
        <v>2.6783322917596645E-5</v>
      </c>
      <c r="D128" s="10">
        <f t="shared" si="7"/>
        <v>0.99978573341665911</v>
      </c>
    </row>
    <row r="129" spans="1:4" x14ac:dyDescent="0.3">
      <c r="A129" t="s">
        <v>147</v>
      </c>
      <c r="B129">
        <v>3</v>
      </c>
      <c r="C129" s="12">
        <f t="shared" si="6"/>
        <v>2.6783322917596645E-5</v>
      </c>
      <c r="D129" s="10">
        <f t="shared" si="7"/>
        <v>0.99981251673957672</v>
      </c>
    </row>
    <row r="130" spans="1:4" x14ac:dyDescent="0.3">
      <c r="A130" t="s">
        <v>172</v>
      </c>
      <c r="B130">
        <v>3</v>
      </c>
      <c r="C130" s="12">
        <f t="shared" si="6"/>
        <v>2.6783322917596645E-5</v>
      </c>
      <c r="D130" s="10">
        <f t="shared" si="7"/>
        <v>0.99983930006249433</v>
      </c>
    </row>
    <row r="131" spans="1:4" x14ac:dyDescent="0.3">
      <c r="A131" t="s">
        <v>188</v>
      </c>
      <c r="B131">
        <v>2</v>
      </c>
      <c r="C131" s="12">
        <f t="shared" si="6"/>
        <v>1.7855548611731094E-5</v>
      </c>
      <c r="D131" s="10">
        <f t="shared" si="7"/>
        <v>0.99985715561110611</v>
      </c>
    </row>
    <row r="132" spans="1:4" x14ac:dyDescent="0.3">
      <c r="A132" t="s">
        <v>189</v>
      </c>
      <c r="B132">
        <v>2</v>
      </c>
      <c r="C132" s="12">
        <f t="shared" si="6"/>
        <v>1.7855548611731094E-5</v>
      </c>
      <c r="D132" s="10">
        <f t="shared" si="7"/>
        <v>0.99987501115971789</v>
      </c>
    </row>
    <row r="133" spans="1:4" x14ac:dyDescent="0.3">
      <c r="A133" t="s">
        <v>178</v>
      </c>
      <c r="B133">
        <v>2</v>
      </c>
      <c r="C133" s="12">
        <f t="shared" si="6"/>
        <v>1.7855548611731094E-5</v>
      </c>
      <c r="D133" s="10">
        <f t="shared" si="7"/>
        <v>0.99989286670832966</v>
      </c>
    </row>
    <row r="134" spans="1:4" x14ac:dyDescent="0.3">
      <c r="A134" t="s">
        <v>180</v>
      </c>
      <c r="B134">
        <v>2</v>
      </c>
      <c r="C134" s="12">
        <f t="shared" ref="C134:C138" si="8">+B134/$B$4</f>
        <v>1.7855548611731094E-5</v>
      </c>
      <c r="D134" s="13">
        <f t="shared" si="7"/>
        <v>0.99991072225694144</v>
      </c>
    </row>
    <row r="135" spans="1:4" x14ac:dyDescent="0.3">
      <c r="A135" t="s">
        <v>181</v>
      </c>
      <c r="B135">
        <v>2</v>
      </c>
      <c r="C135" s="12">
        <f t="shared" si="8"/>
        <v>1.7855548611731094E-5</v>
      </c>
      <c r="D135" s="13">
        <f t="shared" ref="D135:D138" si="9">+D134+C135</f>
        <v>0.99992857780555322</v>
      </c>
    </row>
    <row r="136" spans="1:4" x14ac:dyDescent="0.3">
      <c r="A136" t="s">
        <v>190</v>
      </c>
      <c r="B136">
        <v>2</v>
      </c>
      <c r="C136" s="12">
        <f t="shared" si="8"/>
        <v>1.7855548611731094E-5</v>
      </c>
      <c r="D136" s="13">
        <f t="shared" si="9"/>
        <v>0.999946433354165</v>
      </c>
    </row>
    <row r="137" spans="1:4" x14ac:dyDescent="0.3">
      <c r="A137" t="s">
        <v>191</v>
      </c>
      <c r="B137">
        <v>1</v>
      </c>
      <c r="C137" s="12">
        <f t="shared" si="8"/>
        <v>8.9277743058655471E-6</v>
      </c>
      <c r="D137" s="13">
        <f t="shared" si="9"/>
        <v>0.99995536112847083</v>
      </c>
    </row>
    <row r="138" spans="1:4" x14ac:dyDescent="0.3">
      <c r="A138" t="s">
        <v>192</v>
      </c>
      <c r="B138">
        <v>1</v>
      </c>
      <c r="C138" s="12">
        <f t="shared" si="8"/>
        <v>8.9277743058655471E-6</v>
      </c>
      <c r="D138" s="13">
        <f t="shared" si="9"/>
        <v>0.99996428890277667</v>
      </c>
    </row>
    <row r="139" spans="1:4" x14ac:dyDescent="0.3">
      <c r="A139" t="s">
        <v>173</v>
      </c>
      <c r="B139">
        <v>1</v>
      </c>
      <c r="C139" s="12">
        <f t="shared" ref="C139:C142" si="10">+B139/$B$4</f>
        <v>8.9277743058655471E-6</v>
      </c>
      <c r="D139" s="13">
        <f t="shared" ref="D139:D142" si="11">+D138+C139</f>
        <v>0.9999732166770825</v>
      </c>
    </row>
    <row r="140" spans="1:4" x14ac:dyDescent="0.3">
      <c r="A140" t="s">
        <v>193</v>
      </c>
      <c r="B140">
        <v>1</v>
      </c>
      <c r="C140" s="12">
        <f t="shared" si="10"/>
        <v>8.9277743058655471E-6</v>
      </c>
      <c r="D140" s="13">
        <f t="shared" si="11"/>
        <v>0.99998214445138833</v>
      </c>
    </row>
    <row r="141" spans="1:4" x14ac:dyDescent="0.3">
      <c r="A141" t="s">
        <v>194</v>
      </c>
      <c r="B141">
        <v>1</v>
      </c>
      <c r="C141" s="12">
        <f t="shared" si="10"/>
        <v>8.9277743058655471E-6</v>
      </c>
      <c r="D141" s="13">
        <f t="shared" si="11"/>
        <v>0.99999107222569417</v>
      </c>
    </row>
    <row r="142" spans="1:4" x14ac:dyDescent="0.3">
      <c r="A142" t="s">
        <v>195</v>
      </c>
      <c r="B142">
        <v>1</v>
      </c>
      <c r="C142" s="12">
        <f>+B142/$B$4</f>
        <v>8.9277743058655471E-6</v>
      </c>
      <c r="D142" s="7">
        <f t="shared" si="11"/>
        <v>1</v>
      </c>
    </row>
    <row r="143" spans="1:4" x14ac:dyDescent="0.3">
      <c r="B143" s="1"/>
      <c r="C143" s="12"/>
      <c r="D143"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Props1.xml><?xml version="1.0" encoding="utf-8"?>
<ds:datastoreItem xmlns:ds="http://schemas.openxmlformats.org/officeDocument/2006/customXml" ds:itemID="{0D2DC7C6-44E3-4A5E-9D41-0E753E0B9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3.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04-24</vt:lpstr>
      <vt:lpstr>Clasif.llamadas 04-24</vt:lpstr>
      <vt:lpstr>Institución 04-24</vt:lpstr>
      <vt:lpstr>Tipo de incidente 04-24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2024-07-02T22:44:35Z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