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7-24/"/>
    </mc:Choice>
  </mc:AlternateContent>
  <xr:revisionPtr revIDLastSave="1038" documentId="8_{8FB7D200-8789-40E4-A6A4-874F8146EFCF}" xr6:coauthVersionLast="47" xr6:coauthVersionMax="47" xr10:uidLastSave="{CFDAB67D-E8DF-4619-BD2D-AE556F7BC169}"/>
  <bookViews>
    <workbookView xWindow="45972" yWindow="-108" windowWidth="23256" windowHeight="12456" xr2:uid="{433F4A73-D90F-451A-97F3-389124337F65}"/>
  </bookViews>
  <sheets>
    <sheet name="Demanda 07-24" sheetId="1" r:id="rId1"/>
    <sheet name="Clasif.llamadas 07-24" sheetId="2" r:id="rId2"/>
    <sheet name="Institución 07-24" sheetId="3" r:id="rId3"/>
    <sheet name="Tipo de incidente 07-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1" i="4" l="1"/>
  <c r="D141" i="4" s="1"/>
  <c r="B4" i="2" l="1"/>
  <c r="B5" i="1"/>
  <c r="B4" i="1"/>
  <c r="G4" i="4"/>
  <c r="G5" i="4"/>
  <c r="G6" i="4"/>
  <c r="G7" i="4"/>
  <c r="G8" i="4"/>
  <c r="G9" i="4"/>
  <c r="G10" i="4"/>
  <c r="G11" i="4"/>
  <c r="G12" i="4"/>
  <c r="G3" i="4"/>
  <c r="F4" i="4"/>
  <c r="F5" i="4"/>
  <c r="F6" i="4"/>
  <c r="F7" i="4"/>
  <c r="F8" i="4"/>
  <c r="F9" i="4"/>
  <c r="F10" i="4"/>
  <c r="F11" i="4"/>
  <c r="F12" i="4"/>
  <c r="F3" i="4"/>
  <c r="B4" i="3"/>
  <c r="C10" i="3" s="1"/>
  <c r="C7" i="3" l="1"/>
  <c r="C8" i="3"/>
  <c r="C5" i="3"/>
  <c r="C6" i="3"/>
  <c r="C17" i="3"/>
  <c r="C16" i="3"/>
  <c r="C15" i="3"/>
  <c r="C14" i="3"/>
  <c r="C9" i="3"/>
  <c r="C13" i="3"/>
  <c r="C12" i="3"/>
  <c r="C11" i="3"/>
  <c r="B11" i="2" l="1"/>
  <c r="B10" i="2"/>
  <c r="B9" i="2"/>
  <c r="B8" i="2"/>
  <c r="B7" i="2"/>
  <c r="B6" i="2"/>
  <c r="B5" i="2"/>
  <c r="B24" i="2" s="1"/>
  <c r="B20" i="2"/>
  <c r="B7" i="1"/>
  <c r="B6" i="1"/>
  <c r="B12" i="2" l="1"/>
  <c r="B8" i="1" l="1"/>
  <c r="B28" i="2"/>
  <c r="B27" i="2"/>
  <c r="B26" i="2"/>
  <c r="B25" i="2"/>
  <c r="B23" i="2" l="1"/>
  <c r="B21" i="2"/>
  <c r="B22" i="2"/>
  <c r="C8" i="2"/>
  <c r="B4" i="4"/>
  <c r="G2" i="4" l="1"/>
  <c r="C139" i="4"/>
  <c r="C140" i="4"/>
  <c r="C10" i="4"/>
  <c r="B19" i="2"/>
  <c r="B18" i="2" s="1"/>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8" i="1"/>
  <c r="D4" i="2"/>
  <c r="D5" i="2" s="1"/>
  <c r="D6" i="2" s="1"/>
  <c r="D7" i="2" s="1"/>
  <c r="D8" i="2" s="1"/>
  <c r="D9" i="2" s="1"/>
  <c r="D10" i="2" s="1"/>
  <c r="D11" i="2" s="1"/>
  <c r="C12" i="2"/>
  <c r="D5" i="4"/>
  <c r="C4" i="1"/>
  <c r="D4" i="1" s="1"/>
  <c r="C5" i="1"/>
  <c r="C7" i="1"/>
  <c r="I4" i="4" l="1"/>
  <c r="I5" i="4" s="1"/>
  <c r="I6" i="4" s="1"/>
  <c r="I7" i="4" s="1"/>
  <c r="I8" i="4" s="1"/>
  <c r="I9" i="4" s="1"/>
  <c r="I10" i="4" s="1"/>
  <c r="I11" i="4" s="1"/>
  <c r="I12" i="4" s="1"/>
  <c r="I13" i="4" s="1"/>
  <c r="D5" i="3"/>
  <c r="D6" i="3" s="1"/>
  <c r="C4" i="3"/>
  <c r="D5" i="1"/>
  <c r="D6" i="1" s="1"/>
  <c r="D7"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C23" i="2"/>
  <c r="D7" i="3" l="1"/>
  <c r="D8" i="3" s="1"/>
  <c r="D9" i="3" l="1"/>
  <c r="D10" i="3"/>
  <c r="D11" i="3" s="1"/>
  <c r="D12" i="3" s="1"/>
  <c r="D13" i="3" s="1"/>
  <c r="D14" i="3" s="1"/>
  <c r="D15" i="3" s="1"/>
  <c r="D16" i="3" s="1"/>
  <c r="D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<sst xmlns="http://schemas.openxmlformats.org/spreadsheetml/2006/main" count="222" uniqueCount="197">
  <si>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</si>
  <si>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</si>
  <si>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</si>
  <si>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</si>
  <si>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</si>
  <si>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</si>
  <si>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</si>
  <si>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</si>
  <si>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</si>
  <si>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</si>
  <si>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</si>
  <si>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</si>
  <si>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</si>
  <si>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</si>
  <si>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</si>
  <si>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</si>
  <si>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</si>
  <si>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</si>
  <si>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</si>
  <si>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</si>
  <si>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</si>
  <si>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</si>
  <si>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</si>
  <si>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</si>
  <si>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</si>
  <si>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</si>
  <si>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</si>
  <si>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</si>
  <si>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</si>
  <si>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</si>
  <si>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</si>
  <si>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</si>
  <si>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</si>
  <si>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</si>
  <si>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</si>
  <si>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</si>
  <si>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</si>
  <si>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</si>
  <si>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</si>
  <si>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</si>
  <si>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</si>
  <si>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</si>
  <si>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</si>
  <si>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</si>
  <si>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</si>
  <si>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</si>
  <si>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</si>
  <si>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</si>
  <si>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</si>
  <si>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</si>
  <si>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</si>
  <si>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</si>
  <si>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</si>
  <si>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</si>
  <si>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</si>
  <si>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</si>
  <si>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</si>
  <si>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</si>
  <si>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</si>
  <si>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</si>
  <si>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</si>
  <si>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</si>
  <si>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</si>
  <si>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</si>
  <si>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</si>
  <si>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</si>
  <si>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</si>
  <si>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</si>
  <si>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</si>
  <si>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</si>
  <si>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</si>
  <si>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</si>
  <si>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</si>
  <si>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</si>
  <si>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</si>
  <si>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</si>
  <si>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</si>
  <si>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</si>
  <si>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</si>
  <si>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</si>
  <si>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</si>
  <si>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</si>
  <si>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</si>
  <si>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</si>
  <si>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</si>
  <si>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</si>
  <si>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</si>
  <si>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</si>
  <si>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</si>
  <si>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</si>
  <si>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</si>
  <si>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</si>
  <si>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</si>
  <si>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</si>
  <si>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</si>
  <si>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</si>
  <si>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</si>
  <si>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</si>
  <si>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</si>
  <si>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</si>
  <si>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</si>
  <si>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</si>
  <si>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</si>
  <si>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</si>
  <si>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</si>
  <si>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</si>
  <si>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</si>
  <si>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</si>
  <si>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</si>
  <si>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</si>
  <si>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</si>
  <si>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</si>
  <si>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</si>
  <si>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</si>
  <si>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</si>
  <si>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</si>
  <si>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</si>
  <si>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</si>
  <si>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</si>
  <si>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</si>
  <si>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</si>
  <si>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</si>
  <si>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</si>
  <si>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</si>
  <si>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</si>
  <si>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</si>
  <si>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</si>
  <si>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</si>
  <si>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</si>
  <si>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</si>
  <si>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</si>
  <si>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</si>
  <si>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</si>
  <si>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</si>
  <si>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</si>
  <si>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</si>
  <si>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</si>
  <si>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</si>
  <si>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</si>
  <si>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</si>
  <si>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</si>
  <si>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</si>
  <si>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</si>
  <si>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</si>
  <si>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</si>
  <si>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</si>
  <si>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</si>
  <si>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</si>
  <si>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</si>
  <si>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</si>
  <si>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</si>
  <si>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</si>
  <si>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</si>
  <si>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</si>
  <si>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</si>
  <si>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Creados por instituciones</t>
  </si>
  <si>
    <t>Descartadas automáticamente</t>
  </si>
  <si>
    <t>183 / PANI - QUEJAS</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</si>
  <si>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</si>
  <si>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</si>
  <si>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</si>
  <si>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</si>
  <si>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</si>
  <si>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</si>
  <si>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</si>
  <si>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</si>
  <si>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</si>
  <si>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</si>
  <si>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</si>
  <si>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</si>
  <si>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</si>
  <si>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</si>
  <si>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</si>
  <si>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</si>
  <si>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</si>
  <si>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</si>
  <si>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</si>
  <si>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</si>
  <si>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</si>
  <si>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</si>
  <si>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</si>
  <si>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442 / PROTECCIÓN ESPECIAL (CRISIS MAYORES)</t>
  </si>
  <si>
    <t>583 / MONITOREO ESTADO TIEMPO (INUNDACION)</t>
  </si>
  <si>
    <t>Institución</t>
  </si>
  <si>
    <t xml:space="preserve">Otros </t>
  </si>
  <si>
    <t>904 / AVALANCHA O FLUJOS DE LODO</t>
  </si>
  <si>
    <t>581 / SEGUIMIENTO ALERTAS AÉREAS EXCEPTO TIPO 4</t>
  </si>
  <si>
    <t>Sistema de Emergencias 9-1-1. Demanda del servicio, Julio 2024</t>
  </si>
  <si>
    <t>Sistema de Emergencias 9-1-1. Cantidad de llamadas atendidas por operador según su clasificación,  Julio 2024</t>
  </si>
  <si>
    <t>Sistema de Emergencias 9-1-1. Cantidad de incidentes por institución, Julio 2024</t>
  </si>
  <si>
    <t>Sistema de Emergencias 9-1-1. Cantidad de incidentes por clasificación, Julio 2024</t>
  </si>
  <si>
    <t>892 / TRA - FELICITACIONES</t>
  </si>
  <si>
    <t>746 / MS - CONSULTA DE INCIDENTE</t>
  </si>
  <si>
    <t>582 / MONITOREO MOVIMIENTO SISMICO</t>
  </si>
  <si>
    <t>992 / CNE - FELICITACIONES</t>
  </si>
  <si>
    <t>392 / BOM - FELICITACIONES</t>
  </si>
  <si>
    <t>548 / ACCIDENTES AÉREOS EN MONTAÑA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</si>
</sst>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142135</v>
          </cell>
          <cell r="D141">
            <v>4337</v>
          </cell>
          <cell r="E141">
            <v>3017</v>
          </cell>
          <cell r="G141">
            <v>14229</v>
          </cell>
          <cell r="H141">
            <v>82</v>
          </cell>
          <cell r="I141">
            <v>880</v>
          </cell>
          <cell r="J141">
            <v>148</v>
          </cell>
          <cell r="L141">
            <v>54</v>
          </cell>
        </row>
        <row r="142">
          <cell r="A142">
            <v>45474</v>
          </cell>
          <cell r="C142">
            <v>139654</v>
          </cell>
          <cell r="D142">
            <v>4482</v>
          </cell>
          <cell r="E142">
            <v>3714</v>
          </cell>
          <cell r="G142">
            <v>16445</v>
          </cell>
          <cell r="H142">
            <v>171</v>
          </cell>
          <cell r="I142">
            <v>1388</v>
          </cell>
          <cell r="J142">
            <v>134</v>
          </cell>
          <cell r="L142">
            <v>35</v>
          </cell>
        </row>
        <row r="143">
          <cell r="A143">
            <v>45505</v>
          </cell>
          <cell r="C143">
            <v>19542</v>
          </cell>
          <cell r="D143">
            <v>558</v>
          </cell>
          <cell r="E143">
            <v>516</v>
          </cell>
          <cell r="G143">
            <v>2138</v>
          </cell>
          <cell r="H143">
            <v>22</v>
          </cell>
          <cell r="I143">
            <v>169</v>
          </cell>
          <cell r="J143">
            <v>21</v>
          </cell>
          <cell r="L143">
            <v>5</v>
          </cell>
        </row>
        <row r="144">
          <cell r="A144">
            <v>45536</v>
          </cell>
          <cell r="C144">
            <v>0</v>
          </cell>
          <cell r="D144">
            <v>0</v>
          </cell>
          <cell r="E144">
            <v>0</v>
          </cell>
          <cell r="G144">
            <v>0</v>
          </cell>
          <cell r="H144">
            <v>0</v>
          </cell>
          <cell r="I144">
            <v>0</v>
          </cell>
          <cell r="J144">
            <v>0</v>
          </cell>
          <cell r="L144">
            <v>0</v>
          </cell>
        </row>
        <row r="145">
          <cell r="A145">
            <v>45566</v>
          </cell>
          <cell r="C145">
            <v>0</v>
          </cell>
          <cell r="D145">
            <v>0</v>
          </cell>
          <cell r="E145">
            <v>0</v>
          </cell>
          <cell r="G145">
            <v>0</v>
          </cell>
          <cell r="H145">
            <v>0</v>
          </cell>
          <cell r="I145">
            <v>0</v>
          </cell>
          <cell r="J145">
            <v>0</v>
          </cell>
          <cell r="L145">
            <v>0</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1040487</v>
          </cell>
          <cell r="D148">
            <v>39676</v>
          </cell>
          <cell r="E148">
            <v>32017</v>
          </cell>
          <cell r="G148">
            <v>331783</v>
          </cell>
          <cell r="H148">
            <v>1037</v>
          </cell>
          <cell r="I148">
            <v>22649</v>
          </cell>
          <cell r="J148">
            <v>1595</v>
          </cell>
          <cell r="L148">
            <v>308</v>
          </cell>
        </row>
      </sheetData>
      <sheetData sheetId="6"/>
      <sheetData sheetId="7">
        <row r="1">
          <cell r="A1" t="str">
            <v>MES</v>
          </cell>
          <cell r="D1" t="str">
            <v>ATENDIDAS AUTOMATICAS</v>
          </cell>
          <cell r="H1" t="str">
            <v>TOTAL ATENDIDAS opse</v>
          </cell>
          <cell r="N1" t="str">
            <v>TOTAL ABANDONOS ACD 911</v>
          </cell>
          <cell r="U1" t="str">
            <v>Creados por instituciones</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1188395</v>
          </cell>
          <cell r="H28">
            <v>1454185</v>
          </cell>
          <cell r="N28">
            <v>155355</v>
          </cell>
          <cell r="U28">
            <v>17392</v>
          </cell>
        </row>
        <row r="29">
          <cell r="A29">
            <v>45292</v>
          </cell>
          <cell r="D29">
            <v>111070</v>
          </cell>
          <cell r="H29">
            <v>252433</v>
          </cell>
          <cell r="N29">
            <v>20260</v>
          </cell>
          <cell r="U29">
            <v>2333</v>
          </cell>
        </row>
        <row r="30">
          <cell r="A30">
            <v>45323</v>
          </cell>
          <cell r="D30">
            <v>116633</v>
          </cell>
          <cell r="H30">
            <v>230403</v>
          </cell>
          <cell r="N30">
            <v>21262</v>
          </cell>
          <cell r="U30">
            <v>2281</v>
          </cell>
        </row>
        <row r="31">
          <cell r="A31">
            <v>45352</v>
          </cell>
          <cell r="D31">
            <v>153743</v>
          </cell>
          <cell r="H31">
            <v>238266</v>
          </cell>
          <cell r="N31">
            <v>37007</v>
          </cell>
          <cell r="U31">
            <v>2865</v>
          </cell>
        </row>
        <row r="32">
          <cell r="A32">
            <v>45383</v>
          </cell>
          <cell r="D32">
            <v>153037</v>
          </cell>
          <cell r="H32">
            <v>214241</v>
          </cell>
          <cell r="N32">
            <v>20798</v>
          </cell>
          <cell r="U32">
            <v>2498</v>
          </cell>
        </row>
        <row r="33">
          <cell r="A33">
            <v>45413</v>
          </cell>
          <cell r="D33">
            <v>215013</v>
          </cell>
          <cell r="H33">
            <v>168214</v>
          </cell>
          <cell r="N33">
            <v>15303</v>
          </cell>
          <cell r="U33">
            <v>2417</v>
          </cell>
        </row>
        <row r="34">
          <cell r="A34">
            <v>45444</v>
          </cell>
          <cell r="D34">
            <v>207118</v>
          </cell>
          <cell r="H34">
            <v>162221</v>
          </cell>
          <cell r="N34">
            <v>20804</v>
          </cell>
          <cell r="U34">
            <v>2322</v>
          </cell>
        </row>
        <row r="35">
          <cell r="A35">
            <v>45474</v>
          </cell>
          <cell r="D35">
            <v>205562</v>
          </cell>
          <cell r="H35">
            <v>165092</v>
          </cell>
          <cell r="N35">
            <v>16620</v>
          </cell>
          <cell r="U35">
            <v>2398</v>
          </cell>
        </row>
        <row r="36">
          <cell r="A36">
            <v>45505</v>
          </cell>
          <cell r="D36">
            <v>26219</v>
          </cell>
          <cell r="H36">
            <v>23315</v>
          </cell>
          <cell r="N36">
            <v>3301</v>
          </cell>
          <cell r="U36">
            <v>278</v>
          </cell>
        </row>
        <row r="37">
          <cell r="A37">
            <v>45536</v>
          </cell>
          <cell r="D37">
            <v>0</v>
          </cell>
          <cell r="H37">
            <v>0</v>
          </cell>
          <cell r="N37">
            <v>0</v>
          </cell>
          <cell r="U37">
            <v>0</v>
          </cell>
        </row>
        <row r="38">
          <cell r="A38">
            <v>45566</v>
          </cell>
          <cell r="D38">
            <v>0</v>
          </cell>
          <cell r="H38">
            <v>0</v>
          </cell>
          <cell r="N38">
            <v>0</v>
          </cell>
          <cell r="U38">
            <v>0</v>
          </cell>
        </row>
        <row r="39">
          <cell r="A39">
            <v>45597</v>
          </cell>
          <cell r="D39">
            <v>0</v>
          </cell>
          <cell r="H39">
            <v>0</v>
          </cell>
          <cell r="N39">
            <v>0</v>
          </cell>
          <cell r="U39">
            <v>0</v>
          </cell>
        </row>
        <row r="40">
          <cell r="A40">
            <v>45627</v>
          </cell>
          <cell r="D40">
            <v>0</v>
          </cell>
          <cell r="H40">
            <v>0</v>
          </cell>
          <cell r="N40">
            <v>0</v>
          </cell>
          <cell r="U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10">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Row],[Cantidad]]/$B$8</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3"/>
  <sheetViews>
    <sheetView tabSelected="1" workbookViewId="0">
      <selection activeCell="D23" sqref="D23"/>
    </sheetView>
  </sheetViews>
  <sheetFormatPr baseColWidth="10" defaultRowHeight="14.4" x14ac:dyDescent="0.3"/>
  <cols>
    <col min="1" max="1" width="23.21875" customWidth="1"/>
    <col min="2" max="2" width="8.21875" bestFit="1" customWidth="1"/>
  </cols>
  <sheetData>
    <row r="1" spans="1:9" x14ac:dyDescent="0.3">
      <c r="A1" t="s">
        <v>187</v>
      </c>
      <c r="I1" t="s">
        <v>178</v>
      </c>
    </row>
    <row r="2" spans="1:9" x14ac:dyDescent="0.3">
      <c r="I2" s="17">
        <v>45474</v>
      </c>
    </row>
    <row r="3" spans="1:9" s="2" customFormat="1" x14ac:dyDescent="0.3">
      <c r="A3" s="11" t="s">
        <v>0</v>
      </c>
      <c r="B3" s="11" t="s">
        <v>1</v>
      </c>
      <c r="C3" s="11" t="s">
        <v>5</v>
      </c>
      <c r="D3" s="11" t="s">
        <v>6</v>
      </c>
      <c r="I3" s="1"/>
    </row>
    <row r="4" spans="1:9" x14ac:dyDescent="0.3">
      <c r="A4" t="s">
        <v>152</v>
      </c>
      <c r="B4" s="1">
        <f>+_xlfn.XLOOKUP(I2,[1]Totales!$A:$A,[1]Totales!$D:$D)</f>
        <v>205562</v>
      </c>
      <c r="C4" s="5">
        <f>+Tabla1[[#This Row],[Cantidad]]/$B$8</f>
        <v>0.5275257139337699</v>
      </c>
      <c r="D4" s="5">
        <f>+Tabla1[[#This Row],[% Relativo]]</f>
        <v>0.5275257139337699</v>
      </c>
      <c r="H4" s="1"/>
      <c r="I4" s="1"/>
    </row>
    <row r="5" spans="1:9" x14ac:dyDescent="0.3">
      <c r="A5" t="s">
        <v>3</v>
      </c>
      <c r="B5" s="1">
        <f>+_xlfn.XLOOKUP(I2,[1]Totales!$A:$A,[1]Totales!$H:$H)</f>
        <v>165092</v>
      </c>
      <c r="C5" s="5">
        <f>+Tabla1[[#This Row],[Cantidad]]/$B$8</f>
        <v>0.42366913712045001</v>
      </c>
      <c r="D5" s="6">
        <f>+D4+Tabla1[[#This Row],[% Relativo]]</f>
        <v>0.95119485105421986</v>
      </c>
      <c r="H5" s="1"/>
      <c r="I5" s="1"/>
    </row>
    <row r="6" spans="1:9" x14ac:dyDescent="0.3">
      <c r="A6" t="s">
        <v>2</v>
      </c>
      <c r="B6" s="1">
        <f>+_xlfn.XLOOKUP(I2,[1]Totales!$A:$A,[1]Totales!$N:$N)</f>
        <v>16620</v>
      </c>
      <c r="C6" s="5">
        <f>+Tabla1[[#This Row],[Cantidad]]/$B$8</f>
        <v>4.2651255414810407E-2</v>
      </c>
      <c r="D6" s="6">
        <f>+D5+Tabla1[[#This Row],[% Relativo]]</f>
        <v>0.99384610646903027</v>
      </c>
      <c r="H6" s="1"/>
      <c r="I6" s="1"/>
    </row>
    <row r="7" spans="1:9" x14ac:dyDescent="0.3">
      <c r="A7" t="s">
        <v>155</v>
      </c>
      <c r="B7" s="1">
        <f>+_xlfn.XLOOKUP(I2,[1]Totales!$A:$A,[1]Totales!$U:$U)</f>
        <v>2398</v>
      </c>
      <c r="C7" s="5">
        <f>+Tabla1[[#This Row],[Cantidad]]/$B$8</f>
        <v>6.153893530969636E-3</v>
      </c>
      <c r="D7" s="6">
        <f>+D6+Tabla1[[#This Row],[% Relativo]]</f>
        <v>0.99999999999999989</v>
      </c>
      <c r="H7" s="1"/>
    </row>
    <row r="8" spans="1:9" x14ac:dyDescent="0.3">
      <c r="A8" s="4" t="s">
        <v>4</v>
      </c>
      <c r="B8" s="3">
        <f>SUBTOTAL(109,B4:B7)</f>
        <v>389672</v>
      </c>
      <c r="C8" s="8">
        <f>+Tabla1[[#This Row],[Cantidad]]/$B$8</f>
        <v>1</v>
      </c>
    </row>
    <row r="10" spans="1:9" x14ac:dyDescent="0.3">
      <c r="A10" t="s">
        <v>21</v>
      </c>
    </row>
    <row r="11" spans="1:9" x14ac:dyDescent="0.3">
      <c r="A11" t="s">
        <v>22</v>
      </c>
    </row>
    <row r="12" spans="1:9" x14ac:dyDescent="0.3">
      <c r="A12" t="s">
        <v>153</v>
      </c>
    </row>
    <row r="13" spans="1:9"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workbookViewId="0">
      <selection activeCell="H12" sqref="H12"/>
    </sheetView>
  </sheetViews>
  <sheetFormatPr baseColWidth="10" defaultRowHeight="14.4" x14ac:dyDescent="0.3"/>
  <cols>
    <col min="1" max="1" width="26.88671875" customWidth="1"/>
  </cols>
  <sheetData>
    <row r="1" spans="1:10" x14ac:dyDescent="0.3">
      <c r="A1" t="s">
        <v>188</v>
      </c>
    </row>
    <row r="3" spans="1:10" x14ac:dyDescent="0.3">
      <c r="A3" s="11" t="s">
        <v>14</v>
      </c>
      <c r="B3" s="11" t="s">
        <v>1</v>
      </c>
      <c r="C3" s="11" t="s">
        <v>5</v>
      </c>
      <c r="D3" s="11" t="s">
        <v>6</v>
      </c>
    </row>
    <row r="4" spans="1:10" x14ac:dyDescent="0.3">
      <c r="A4" t="s">
        <v>7</v>
      </c>
      <c r="B4" s="1">
        <f>+_xlfn.XLOOKUP('Demanda 07-24'!I2,'[1]Clasf.Llamadas total'!$A:$A,'[1]Clasf.Llamadas total'!$C:$C)</f>
        <v>139654</v>
      </c>
      <c r="C4" s="16">
        <f t="shared" ref="C4:C11" si="0">+B4/$B$12</f>
        <v>0.37583325484074975</v>
      </c>
      <c r="D4" s="7">
        <f>+C4</f>
        <v>0.37583325484074975</v>
      </c>
      <c r="G4" s="1"/>
    </row>
    <row r="5" spans="1:10" x14ac:dyDescent="0.3">
      <c r="A5" t="s">
        <v>156</v>
      </c>
      <c r="B5" s="1">
        <f>+_xlfn.XLOOKUP('Demanda 07-24'!I2,[1]Totales!$A:$A,[1]Totales!$D:$D)</f>
        <v>205562</v>
      </c>
      <c r="C5" s="16">
        <f t="shared" si="0"/>
        <v>0.55320317020331822</v>
      </c>
      <c r="D5" s="7">
        <f>+D4+C5</f>
        <v>0.92903642504406792</v>
      </c>
      <c r="G5" s="1"/>
    </row>
    <row r="6" spans="1:10" x14ac:dyDescent="0.3">
      <c r="A6" t="s">
        <v>10</v>
      </c>
      <c r="B6" s="1">
        <f>+_xlfn.XLOOKUP('Demanda 07-24'!I2,'[1]Clasf.Llamadas total'!$A:$A,'[1]Clasf.Llamadas total'!$G:$G)</f>
        <v>16445</v>
      </c>
      <c r="C6" s="16">
        <f t="shared" si="0"/>
        <v>4.4256361263237211E-2</v>
      </c>
      <c r="D6" s="7">
        <f t="shared" ref="D6:D11" si="1">+D5+C6</f>
        <v>0.97329278630730509</v>
      </c>
      <c r="G6" s="1"/>
    </row>
    <row r="7" spans="1:10" x14ac:dyDescent="0.3">
      <c r="A7" t="s">
        <v>8</v>
      </c>
      <c r="B7" s="1">
        <f>+_xlfn.XLOOKUP('Demanda 07-24'!I2,'[1]Clasf.Llamadas total'!$A:$A,'[1]Clasf.Llamadas total'!$D:$D)</f>
        <v>4482</v>
      </c>
      <c r="C7" s="16">
        <f t="shared" si="0"/>
        <v>1.2061843185273894E-2</v>
      </c>
      <c r="D7" s="7">
        <f t="shared" si="1"/>
        <v>0.98535462949257901</v>
      </c>
      <c r="G7" s="1"/>
    </row>
    <row r="8" spans="1:10" x14ac:dyDescent="0.3">
      <c r="A8" t="s">
        <v>9</v>
      </c>
      <c r="B8" s="1">
        <f>+_xlfn.XLOOKUP('Demanda 07-24'!I2,'[1]Clasf.Llamadas total'!$A:$A,'[1]Clasf.Llamadas total'!$E:$E)</f>
        <v>3714</v>
      </c>
      <c r="C8" s="16">
        <f t="shared" si="0"/>
        <v>9.9950213275562787E-3</v>
      </c>
      <c r="D8" s="7">
        <f t="shared" si="1"/>
        <v>0.99534965082013527</v>
      </c>
      <c r="G8" s="1"/>
    </row>
    <row r="9" spans="1:10" x14ac:dyDescent="0.3">
      <c r="A9" t="s">
        <v>12</v>
      </c>
      <c r="B9" s="1">
        <f>+_xlfn.XLOOKUP('Demanda 07-24'!I2,'[1]Clasf.Llamadas total'!$A:$A,'[1]Clasf.Llamadas total'!$I:$I)</f>
        <v>1388</v>
      </c>
      <c r="C9" s="16">
        <f t="shared" si="0"/>
        <v>3.7353499199375647E-3</v>
      </c>
      <c r="D9" s="6">
        <f t="shared" si="1"/>
        <v>0.99908500074007278</v>
      </c>
      <c r="G9" s="1"/>
    </row>
    <row r="10" spans="1:10" x14ac:dyDescent="0.3">
      <c r="A10" t="s">
        <v>13</v>
      </c>
      <c r="B10" s="1">
        <f>+_xlfn.XLOOKUP('Demanda 07-24'!I2,'[1]Clasf.Llamadas total'!$A:$A,'[1]Clasf.Llamadas total'!$J:$J)+_xlfn.XLOOKUP('Demanda 07-24'!I2,'[1]Clasf.Llamadas total'!$A:$A,'[1]Clasf.Llamadas total'!$L:$L)</f>
        <v>169</v>
      </c>
      <c r="C10" s="9">
        <f t="shared" si="0"/>
        <v>4.5480845566963144E-4</v>
      </c>
      <c r="D10" s="10">
        <f t="shared" si="1"/>
        <v>0.99953980919574237</v>
      </c>
      <c r="G10" s="1"/>
    </row>
    <row r="11" spans="1:10" x14ac:dyDescent="0.3">
      <c r="A11" t="s">
        <v>11</v>
      </c>
      <c r="B11" s="1">
        <f>+_xlfn.XLOOKUP('Demanda 07-24'!I2,'[1]Clasf.Llamadas total'!$A:$A,'[1]Clasf.Llamadas total'!$H:$H)</f>
        <v>171</v>
      </c>
      <c r="C11" s="9">
        <f t="shared" si="0"/>
        <v>4.6019080425743774E-4</v>
      </c>
      <c r="D11" s="7">
        <f t="shared" si="1"/>
        <v>0.99999999999999978</v>
      </c>
      <c r="G11" s="1"/>
    </row>
    <row r="12" spans="1:10" x14ac:dyDescent="0.3">
      <c r="A12" s="4" t="s">
        <v>4</v>
      </c>
      <c r="B12" s="3">
        <f>SUM(B4:B11)</f>
        <v>371585</v>
      </c>
      <c r="C12" s="8">
        <f>SUM(C4:C11)</f>
        <v>0.99999999999999978</v>
      </c>
      <c r="J12" s="1"/>
    </row>
    <row r="15" spans="1:10" x14ac:dyDescent="0.3">
      <c r="A15" t="s">
        <v>188</v>
      </c>
    </row>
    <row r="17" spans="1:7" x14ac:dyDescent="0.3">
      <c r="A17" s="18" t="s">
        <v>15</v>
      </c>
      <c r="B17" s="18" t="s">
        <v>16</v>
      </c>
      <c r="C17" s="18" t="s">
        <v>17</v>
      </c>
    </row>
    <row r="18" spans="1:7" x14ac:dyDescent="0.3">
      <c r="A18" s="19" t="s">
        <v>18</v>
      </c>
      <c r="B18" s="20">
        <f>+B19+B23</f>
        <v>371585</v>
      </c>
      <c r="C18" s="21">
        <v>1</v>
      </c>
      <c r="G18" s="1"/>
    </row>
    <row r="19" spans="1:7" x14ac:dyDescent="0.3">
      <c r="A19" s="22" t="s">
        <v>19</v>
      </c>
      <c r="B19" s="23">
        <f>+B20+B21+B22</f>
        <v>139994</v>
      </c>
      <c r="C19" s="24">
        <f>+B19/B18</f>
        <v>0.3767482541006768</v>
      </c>
    </row>
    <row r="20" spans="1:7" x14ac:dyDescent="0.3">
      <c r="A20" s="25" t="s">
        <v>7</v>
      </c>
      <c r="B20" s="26">
        <f>+_xlfn.XLOOKUP(A20,$A$4:$A$11,$B$4:$B$11)</f>
        <v>139654</v>
      </c>
      <c r="C20" s="27"/>
    </row>
    <row r="21" spans="1:7" x14ac:dyDescent="0.3">
      <c r="A21" s="25" t="s">
        <v>13</v>
      </c>
      <c r="B21" s="26">
        <f>+_xlfn.XLOOKUP(A21,$A$4:$A$11,$B$4:$B$11)</f>
        <v>169</v>
      </c>
      <c r="C21" s="27"/>
    </row>
    <row r="22" spans="1:7" x14ac:dyDescent="0.3">
      <c r="A22" s="25" t="s">
        <v>11</v>
      </c>
      <c r="B22" s="26">
        <f>+_xlfn.XLOOKUP(A22,$A$4:$A$11,$B$4:$B$11)</f>
        <v>171</v>
      </c>
      <c r="C22" s="27"/>
    </row>
    <row r="23" spans="1:7" x14ac:dyDescent="0.3">
      <c r="A23" s="22" t="s">
        <v>20</v>
      </c>
      <c r="B23" s="23">
        <f>+B24+B25+B26+B27+B28</f>
        <v>231591</v>
      </c>
      <c r="C23" s="24">
        <f>+B23/B18</f>
        <v>0.6232517458993232</v>
      </c>
    </row>
    <row r="24" spans="1:7" x14ac:dyDescent="0.3">
      <c r="A24" s="28" t="s">
        <v>156</v>
      </c>
      <c r="B24" s="29">
        <f>+_xlfn.XLOOKUP(A24,$A$4:$A$11,$B$4:$B$11)</f>
        <v>205562</v>
      </c>
      <c r="C24" s="30"/>
    </row>
    <row r="25" spans="1:7" x14ac:dyDescent="0.3">
      <c r="A25" s="25" t="s">
        <v>10</v>
      </c>
      <c r="B25" s="26">
        <f>+_xlfn.XLOOKUP(A25,$A$4:$A$11,$B$4:$B$11)</f>
        <v>16445</v>
      </c>
      <c r="C25" s="27"/>
    </row>
    <row r="26" spans="1:7" x14ac:dyDescent="0.3">
      <c r="A26" s="25" t="s">
        <v>8</v>
      </c>
      <c r="B26" s="26">
        <f>+_xlfn.XLOOKUP(A26,$A$4:$A$11,$B$4:$B$11)</f>
        <v>4482</v>
      </c>
      <c r="C26" s="27"/>
    </row>
    <row r="27" spans="1:7" x14ac:dyDescent="0.3">
      <c r="A27" s="25" t="s">
        <v>9</v>
      </c>
      <c r="B27" s="26">
        <f>+_xlfn.XLOOKUP(A27,$A$4:$A$11,$B$4:$B$11)</f>
        <v>3714</v>
      </c>
      <c r="C27" s="27"/>
    </row>
    <row r="28" spans="1:7" x14ac:dyDescent="0.3">
      <c r="A28" s="28" t="s">
        <v>12</v>
      </c>
      <c r="B28" s="29">
        <f>+_xlfn.XLOOKUP(A28,$A$4:$A$11,$B$4:$B$11)</f>
        <v>1388</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24:B28">
    <sortCondition descending="1" ref="B24:B28"/>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I21" sqref="I21"/>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189</v>
      </c>
    </row>
    <row r="3" spans="1:4" x14ac:dyDescent="0.3">
      <c r="A3" s="11" t="s">
        <v>31</v>
      </c>
      <c r="B3" s="11" t="s">
        <v>1</v>
      </c>
      <c r="C3" s="11" t="s">
        <v>5</v>
      </c>
      <c r="D3" s="11" t="s">
        <v>32</v>
      </c>
    </row>
    <row r="4" spans="1:4" x14ac:dyDescent="0.3">
      <c r="A4" s="11" t="s">
        <v>18</v>
      </c>
      <c r="B4" s="36">
        <f>+SUM(B5:B17)</f>
        <v>107420</v>
      </c>
      <c r="C4" s="37">
        <f>+SUM(C5:C17)</f>
        <v>1</v>
      </c>
      <c r="D4" s="11"/>
    </row>
    <row r="5" spans="1:4" x14ac:dyDescent="0.3">
      <c r="A5" t="s">
        <v>33</v>
      </c>
      <c r="B5" s="1">
        <v>47373</v>
      </c>
      <c r="C5" s="16">
        <f t="shared" ref="C5:C17" si="0">+B5/$B$4</f>
        <v>0.44100726121765033</v>
      </c>
      <c r="D5" s="7">
        <f>+C5</f>
        <v>0.44100726121765033</v>
      </c>
    </row>
    <row r="6" spans="1:4" x14ac:dyDescent="0.3">
      <c r="A6" t="s">
        <v>34</v>
      </c>
      <c r="B6" s="1">
        <v>34055</v>
      </c>
      <c r="C6" s="16">
        <f t="shared" si="0"/>
        <v>0.31702662446471791</v>
      </c>
      <c r="D6" s="7">
        <f t="shared" ref="D6:D17" si="1">+D5+C6</f>
        <v>0.75803388568236829</v>
      </c>
    </row>
    <row r="7" spans="1:4" x14ac:dyDescent="0.3">
      <c r="A7" t="s">
        <v>36</v>
      </c>
      <c r="B7" s="1">
        <v>12034</v>
      </c>
      <c r="C7" s="16">
        <f t="shared" si="0"/>
        <v>0.11202755539005772</v>
      </c>
      <c r="D7" s="7">
        <f t="shared" si="1"/>
        <v>0.870061441072426</v>
      </c>
    </row>
    <row r="8" spans="1:4" x14ac:dyDescent="0.3">
      <c r="A8" t="s">
        <v>35</v>
      </c>
      <c r="B8" s="1">
        <v>6869</v>
      </c>
      <c r="C8" s="16">
        <f t="shared" si="0"/>
        <v>6.394526159002048E-2</v>
      </c>
      <c r="D8" s="7">
        <f t="shared" si="1"/>
        <v>0.93400670266244645</v>
      </c>
    </row>
    <row r="9" spans="1:4" x14ac:dyDescent="0.3">
      <c r="A9" t="s">
        <v>39</v>
      </c>
      <c r="B9" s="1">
        <v>1881</v>
      </c>
      <c r="C9" s="5">
        <f t="shared" si="0"/>
        <v>1.751070564140756E-2</v>
      </c>
      <c r="D9" s="6">
        <f t="shared" si="1"/>
        <v>0.95151740830385401</v>
      </c>
    </row>
    <row r="10" spans="1:4" x14ac:dyDescent="0.3">
      <c r="A10" t="s">
        <v>43</v>
      </c>
      <c r="B10" s="1">
        <v>1733</v>
      </c>
      <c r="C10" s="5">
        <f t="shared" si="0"/>
        <v>1.6132936138521691E-2</v>
      </c>
      <c r="D10" s="7">
        <f t="shared" si="1"/>
        <v>0.96765034444237574</v>
      </c>
    </row>
    <row r="11" spans="1:4" x14ac:dyDescent="0.3">
      <c r="A11" t="s">
        <v>37</v>
      </c>
      <c r="B11" s="1">
        <v>1546</v>
      </c>
      <c r="C11" s="5">
        <f t="shared" si="0"/>
        <v>1.4392105753118599E-2</v>
      </c>
      <c r="D11" s="7">
        <f t="shared" si="1"/>
        <v>0.9820424501954943</v>
      </c>
    </row>
    <row r="12" spans="1:4" x14ac:dyDescent="0.3">
      <c r="A12" t="s">
        <v>38</v>
      </c>
      <c r="B12" s="1">
        <v>762</v>
      </c>
      <c r="C12" s="5">
        <f t="shared" si="0"/>
        <v>7.0936510891826477E-3</v>
      </c>
      <c r="D12" s="7">
        <f t="shared" si="1"/>
        <v>0.98913610128467699</v>
      </c>
    </row>
    <row r="13" spans="1:4" x14ac:dyDescent="0.3">
      <c r="A13" t="s">
        <v>41</v>
      </c>
      <c r="B13" s="1">
        <v>727</v>
      </c>
      <c r="C13" s="5">
        <f t="shared" si="0"/>
        <v>6.7678272202569357E-3</v>
      </c>
      <c r="D13" s="6">
        <f t="shared" si="1"/>
        <v>0.99590392850493392</v>
      </c>
    </row>
    <row r="14" spans="1:4" x14ac:dyDescent="0.3">
      <c r="A14" t="s">
        <v>40</v>
      </c>
      <c r="B14" s="1">
        <v>254</v>
      </c>
      <c r="C14" s="5">
        <f t="shared" si="0"/>
        <v>2.3645503630608826E-3</v>
      </c>
      <c r="D14" s="6">
        <f t="shared" si="1"/>
        <v>0.99826847886799486</v>
      </c>
    </row>
    <row r="15" spans="1:4" x14ac:dyDescent="0.3">
      <c r="A15" t="s">
        <v>42</v>
      </c>
      <c r="B15" s="1">
        <v>167</v>
      </c>
      <c r="C15" s="5">
        <f t="shared" si="0"/>
        <v>1.5546453174455409E-3</v>
      </c>
      <c r="D15" s="10">
        <f t="shared" si="1"/>
        <v>0.99982312418544039</v>
      </c>
    </row>
    <row r="16" spans="1:4" x14ac:dyDescent="0.3">
      <c r="A16" t="s">
        <v>174</v>
      </c>
      <c r="B16" s="1">
        <v>16</v>
      </c>
      <c r="C16" s="9">
        <f t="shared" si="0"/>
        <v>1.4894805436603984E-4</v>
      </c>
      <c r="D16" s="13">
        <f t="shared" si="1"/>
        <v>0.99997207223980644</v>
      </c>
    </row>
    <row r="17" spans="1:4" x14ac:dyDescent="0.3">
      <c r="A17" t="s">
        <v>158</v>
      </c>
      <c r="B17" s="1">
        <v>3</v>
      </c>
      <c r="C17" s="12">
        <f t="shared" si="0"/>
        <v>2.7927760193632471E-5</v>
      </c>
      <c r="D17" s="7">
        <f t="shared" si="1"/>
        <v>1</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2"/>
  <sheetViews>
    <sheetView workbookViewId="0">
      <selection activeCell="F139" sqref="F139"/>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190</v>
      </c>
      <c r="F1" s="31" t="s">
        <v>183</v>
      </c>
      <c r="G1" s="32" t="s">
        <v>1</v>
      </c>
      <c r="H1" s="38" t="s">
        <v>5</v>
      </c>
      <c r="I1" s="33" t="s">
        <v>32</v>
      </c>
    </row>
    <row r="2" spans="1:9" ht="16.2" thickBot="1" x14ac:dyDescent="0.35">
      <c r="F2" s="39" t="s">
        <v>18</v>
      </c>
      <c r="G2" s="40">
        <f>+SUM(B:B)-B4</f>
        <v>107420</v>
      </c>
      <c r="H2" s="41">
        <v>1</v>
      </c>
      <c r="I2" s="42"/>
    </row>
    <row r="3" spans="1:9" ht="15" thickBot="1" x14ac:dyDescent="0.35">
      <c r="A3" s="11" t="s">
        <v>46</v>
      </c>
      <c r="B3" s="11" t="s">
        <v>16</v>
      </c>
      <c r="C3" s="11" t="s">
        <v>5</v>
      </c>
      <c r="D3" s="11" t="s">
        <v>32</v>
      </c>
      <c r="F3" s="43" t="str">
        <f>REPLACE(A5,1,6,"")</f>
        <v>URGENCIA MÉDICA</v>
      </c>
      <c r="G3" s="34">
        <f>+B5</f>
        <v>9845</v>
      </c>
      <c r="H3" s="35">
        <f>+G3/$G$2</f>
        <v>9.1649599702103887E-2</v>
      </c>
      <c r="I3" s="44">
        <f>+H3</f>
        <v>9.1649599702103887E-2</v>
      </c>
    </row>
    <row r="4" spans="1:9" ht="15" thickBot="1" x14ac:dyDescent="0.35">
      <c r="A4" s="14" t="s">
        <v>18</v>
      </c>
      <c r="B4" s="15">
        <f>+SUM(B5:B391)</f>
        <v>107420</v>
      </c>
      <c r="C4" s="4"/>
      <c r="D4" s="4"/>
      <c r="F4" s="43" t="str">
        <f t="shared" ref="F4:F12" si="0">REPLACE(A6,1,6,"")</f>
        <v>VIOLENCIA INTRAFAMILIAR EN PROCESO</v>
      </c>
      <c r="G4" s="34">
        <f t="shared" ref="G4:G12" si="1">+B6</f>
        <v>8416</v>
      </c>
      <c r="H4" s="35">
        <f t="shared" ref="H4:H13" si="2">+G4/$G$2</f>
        <v>7.8346676596536963E-2</v>
      </c>
      <c r="I4" s="44">
        <f>+I3+H4</f>
        <v>0.16999627629864084</v>
      </c>
    </row>
    <row r="5" spans="1:9" ht="15" thickBot="1" x14ac:dyDescent="0.35">
      <c r="A5" t="s">
        <v>47</v>
      </c>
      <c r="B5">
        <v>9845</v>
      </c>
      <c r="C5" s="5">
        <f>+B5/$B$4</f>
        <v>9.1649599702103887E-2</v>
      </c>
      <c r="D5" s="6">
        <f>+C5</f>
        <v>9.1649599702103887E-2</v>
      </c>
      <c r="F5" s="43" t="str">
        <f t="shared" si="0"/>
        <v>CONTRA EL ORDEN</v>
      </c>
      <c r="G5" s="34">
        <f t="shared" si="1"/>
        <v>6709</v>
      </c>
      <c r="H5" s="35">
        <f t="shared" si="2"/>
        <v>6.2455781046360084E-2</v>
      </c>
      <c r="I5" s="44">
        <f t="shared" ref="I5:I13" si="3">+I4+H5</f>
        <v>0.23245205734500091</v>
      </c>
    </row>
    <row r="6" spans="1:9" ht="15" thickBot="1" x14ac:dyDescent="0.35">
      <c r="A6" t="s">
        <v>48</v>
      </c>
      <c r="B6">
        <v>8416</v>
      </c>
      <c r="C6" s="5">
        <f t="shared" ref="C6:C69" si="4">+B6/$B$4</f>
        <v>7.8346676596536963E-2</v>
      </c>
      <c r="D6" s="6">
        <f>+D5+C6</f>
        <v>0.16999627629864084</v>
      </c>
      <c r="F6" s="43" t="str">
        <f t="shared" si="0"/>
        <v>HECHOS DE TRÁNSITO</v>
      </c>
      <c r="G6" s="34">
        <f t="shared" si="1"/>
        <v>6361</v>
      </c>
      <c r="H6" s="35">
        <f t="shared" si="2"/>
        <v>5.9216160863898713E-2</v>
      </c>
      <c r="I6" s="44">
        <f t="shared" si="3"/>
        <v>0.2916682182088996</v>
      </c>
    </row>
    <row r="7" spans="1:9" ht="15" thickBot="1" x14ac:dyDescent="0.35">
      <c r="A7" t="s">
        <v>49</v>
      </c>
      <c r="B7">
        <v>6709</v>
      </c>
      <c r="C7" s="5">
        <f t="shared" si="4"/>
        <v>6.2455781046360084E-2</v>
      </c>
      <c r="D7" s="6">
        <f t="shared" ref="D7:D70" si="5">+D6+C7</f>
        <v>0.23245205734500091</v>
      </c>
      <c r="F7" s="43" t="str">
        <f t="shared" si="0"/>
        <v>RIÑA</v>
      </c>
      <c r="G7" s="34">
        <f t="shared" si="1"/>
        <v>6206</v>
      </c>
      <c r="H7" s="35">
        <f t="shared" si="2"/>
        <v>5.7773226587227701E-2</v>
      </c>
      <c r="I7" s="44">
        <f t="shared" si="3"/>
        <v>0.34944144479612732</v>
      </c>
    </row>
    <row r="8" spans="1:9" ht="15" thickBot="1" x14ac:dyDescent="0.35">
      <c r="A8" t="s">
        <v>51</v>
      </c>
      <c r="B8">
        <v>6361</v>
      </c>
      <c r="C8" s="5">
        <f t="shared" si="4"/>
        <v>5.9216160863898713E-2</v>
      </c>
      <c r="D8" s="6">
        <f t="shared" si="5"/>
        <v>0.2916682182088996</v>
      </c>
      <c r="F8" s="43" t="str">
        <f t="shared" si="0"/>
        <v>ACTIVIDAD SOSPECHOSA</v>
      </c>
      <c r="G8" s="34">
        <f t="shared" si="1"/>
        <v>5493</v>
      </c>
      <c r="H8" s="35">
        <f t="shared" si="2"/>
        <v>5.1135728914541052E-2</v>
      </c>
      <c r="I8" s="44">
        <f t="shared" si="3"/>
        <v>0.40057717371066837</v>
      </c>
    </row>
    <row r="9" spans="1:9" ht="15" thickBot="1" x14ac:dyDescent="0.35">
      <c r="A9" t="s">
        <v>50</v>
      </c>
      <c r="B9">
        <v>6206</v>
      </c>
      <c r="C9" s="5">
        <f t="shared" si="4"/>
        <v>5.7773226587227701E-2</v>
      </c>
      <c r="D9" s="6">
        <f t="shared" si="5"/>
        <v>0.34944144479612732</v>
      </c>
      <c r="F9" s="43" t="str">
        <f t="shared" si="0"/>
        <v>CONTRA LA PROPIEDAD (DENUNCIA/PROCESO)</v>
      </c>
      <c r="G9" s="34">
        <f t="shared" si="1"/>
        <v>3280</v>
      </c>
      <c r="H9" s="35">
        <f t="shared" si="2"/>
        <v>3.0534351145038167E-2</v>
      </c>
      <c r="I9" s="44">
        <f t="shared" si="3"/>
        <v>0.43111152485570653</v>
      </c>
    </row>
    <row r="10" spans="1:9" ht="15" thickBot="1" x14ac:dyDescent="0.35">
      <c r="A10" t="s">
        <v>52</v>
      </c>
      <c r="B10">
        <v>5493</v>
      </c>
      <c r="C10" s="5">
        <f t="shared" si="4"/>
        <v>5.1135728914541052E-2</v>
      </c>
      <c r="D10" s="6">
        <f t="shared" si="5"/>
        <v>0.40057717371066837</v>
      </c>
      <c r="F10" s="43" t="str">
        <f t="shared" si="0"/>
        <v>COLISIÓN</v>
      </c>
      <c r="G10" s="34">
        <f t="shared" si="1"/>
        <v>2901</v>
      </c>
      <c r="H10" s="35">
        <f t="shared" si="2"/>
        <v>2.70061441072426E-2</v>
      </c>
      <c r="I10" s="44">
        <f t="shared" si="3"/>
        <v>0.45811766896294914</v>
      </c>
    </row>
    <row r="11" spans="1:9" ht="15" thickBot="1" x14ac:dyDescent="0.35">
      <c r="A11" t="s">
        <v>54</v>
      </c>
      <c r="B11">
        <v>3280</v>
      </c>
      <c r="C11" s="5">
        <f t="shared" si="4"/>
        <v>3.0534351145038167E-2</v>
      </c>
      <c r="D11" s="6">
        <f t="shared" si="5"/>
        <v>0.43111152485570653</v>
      </c>
      <c r="F11" s="43" t="str">
        <f t="shared" si="0"/>
        <v>CAÍDA / PRECIPITACIÓN</v>
      </c>
      <c r="G11" s="34">
        <f t="shared" si="1"/>
        <v>2768</v>
      </c>
      <c r="H11" s="35">
        <f t="shared" si="2"/>
        <v>2.5768013405324895E-2</v>
      </c>
      <c r="I11" s="44">
        <f t="shared" si="3"/>
        <v>0.48388568236827406</v>
      </c>
    </row>
    <row r="12" spans="1:9" ht="15" thickBot="1" x14ac:dyDescent="0.35">
      <c r="A12" t="s">
        <v>55</v>
      </c>
      <c r="B12">
        <v>2901</v>
      </c>
      <c r="C12" s="5">
        <f t="shared" si="4"/>
        <v>2.70061441072426E-2</v>
      </c>
      <c r="D12" s="6">
        <f t="shared" si="5"/>
        <v>0.45811766896294914</v>
      </c>
      <c r="F12" s="43" t="str">
        <f t="shared" si="0"/>
        <v>PROBLEMAS RESPIRATORIOS</v>
      </c>
      <c r="G12" s="34">
        <f t="shared" si="1"/>
        <v>2531</v>
      </c>
      <c r="H12" s="35">
        <f t="shared" si="2"/>
        <v>2.3561720350027928E-2</v>
      </c>
      <c r="I12" s="44">
        <f t="shared" si="3"/>
        <v>0.50744740271830202</v>
      </c>
    </row>
    <row r="13" spans="1:9" ht="15" thickBot="1" x14ac:dyDescent="0.35">
      <c r="A13" t="s">
        <v>59</v>
      </c>
      <c r="B13">
        <v>2768</v>
      </c>
      <c r="C13" s="5">
        <f t="shared" si="4"/>
        <v>2.5768013405324895E-2</v>
      </c>
      <c r="D13" s="6">
        <f t="shared" si="5"/>
        <v>0.48388568236827406</v>
      </c>
      <c r="F13" s="45" t="s">
        <v>184</v>
      </c>
      <c r="G13" s="46">
        <f>+G2-(SUM(G3:G12))</f>
        <v>52910</v>
      </c>
      <c r="H13" s="47">
        <f t="shared" si="2"/>
        <v>0.49255259728169803</v>
      </c>
      <c r="I13" s="44">
        <f t="shared" si="3"/>
        <v>1</v>
      </c>
    </row>
    <row r="14" spans="1:9" x14ac:dyDescent="0.3">
      <c r="A14" t="s">
        <v>57</v>
      </c>
      <c r="B14">
        <v>2531</v>
      </c>
      <c r="C14" s="5">
        <f t="shared" si="4"/>
        <v>2.3561720350027928E-2</v>
      </c>
      <c r="D14" s="6">
        <f t="shared" si="5"/>
        <v>0.50744740271830202</v>
      </c>
    </row>
    <row r="15" spans="1:9" x14ac:dyDescent="0.3">
      <c r="A15" t="s">
        <v>58</v>
      </c>
      <c r="B15">
        <v>2437</v>
      </c>
      <c r="C15" s="5">
        <f t="shared" si="4"/>
        <v>2.2686650530627444E-2</v>
      </c>
      <c r="D15" s="6">
        <f t="shared" si="5"/>
        <v>0.53013405324892948</v>
      </c>
    </row>
    <row r="16" spans="1:9" x14ac:dyDescent="0.3">
      <c r="A16" t="s">
        <v>56</v>
      </c>
      <c r="B16">
        <v>2426</v>
      </c>
      <c r="C16" s="5">
        <f t="shared" si="4"/>
        <v>2.2584248743250792E-2</v>
      </c>
      <c r="D16" s="6">
        <f t="shared" si="5"/>
        <v>0.55271830199218031</v>
      </c>
    </row>
    <row r="17" spans="1:4" x14ac:dyDescent="0.3">
      <c r="A17" t="s">
        <v>65</v>
      </c>
      <c r="B17">
        <v>2265</v>
      </c>
      <c r="C17" s="5">
        <f t="shared" si="4"/>
        <v>2.1085458946192515E-2</v>
      </c>
      <c r="D17" s="6">
        <f t="shared" si="5"/>
        <v>0.57380376093837282</v>
      </c>
    </row>
    <row r="18" spans="1:4" x14ac:dyDescent="0.3">
      <c r="A18" t="s">
        <v>63</v>
      </c>
      <c r="B18">
        <v>2223</v>
      </c>
      <c r="C18" s="5">
        <f t="shared" si="4"/>
        <v>2.0694470303481659E-2</v>
      </c>
      <c r="D18" s="6">
        <f t="shared" si="5"/>
        <v>0.59449823124185452</v>
      </c>
    </row>
    <row r="19" spans="1:4" x14ac:dyDescent="0.3">
      <c r="A19" t="s">
        <v>60</v>
      </c>
      <c r="B19">
        <v>2199</v>
      </c>
      <c r="C19" s="5">
        <f t="shared" si="4"/>
        <v>2.0471048221932599E-2</v>
      </c>
      <c r="D19" s="6">
        <f t="shared" si="5"/>
        <v>0.6149692794637871</v>
      </c>
    </row>
    <row r="20" spans="1:4" x14ac:dyDescent="0.3">
      <c r="A20" t="s">
        <v>61</v>
      </c>
      <c r="B20">
        <v>2164</v>
      </c>
      <c r="C20" s="5">
        <f t="shared" si="4"/>
        <v>2.0145224353006887E-2</v>
      </c>
      <c r="D20" s="6">
        <f t="shared" si="5"/>
        <v>0.63511450381679402</v>
      </c>
    </row>
    <row r="21" spans="1:4" x14ac:dyDescent="0.3">
      <c r="A21" t="s">
        <v>69</v>
      </c>
      <c r="B21">
        <v>1786</v>
      </c>
      <c r="C21" s="5">
        <f t="shared" si="4"/>
        <v>1.6626326568609198E-2</v>
      </c>
      <c r="D21" s="6">
        <f t="shared" si="5"/>
        <v>0.6517408303854032</v>
      </c>
    </row>
    <row r="22" spans="1:4" x14ac:dyDescent="0.3">
      <c r="A22" t="s">
        <v>159</v>
      </c>
      <c r="B22">
        <v>1626</v>
      </c>
      <c r="C22" s="5">
        <f t="shared" si="4"/>
        <v>1.5136846024948799E-2</v>
      </c>
      <c r="D22" s="6">
        <f t="shared" si="5"/>
        <v>0.666877676410352</v>
      </c>
    </row>
    <row r="23" spans="1:4" x14ac:dyDescent="0.3">
      <c r="A23" t="s">
        <v>68</v>
      </c>
      <c r="B23">
        <v>1614</v>
      </c>
      <c r="C23" s="5">
        <f t="shared" si="4"/>
        <v>1.5025134984174269E-2</v>
      </c>
      <c r="D23" s="6">
        <f t="shared" si="5"/>
        <v>0.68190281139452624</v>
      </c>
    </row>
    <row r="24" spans="1:4" x14ac:dyDescent="0.3">
      <c r="A24" t="s">
        <v>66</v>
      </c>
      <c r="B24">
        <v>1567</v>
      </c>
      <c r="C24" s="5">
        <f t="shared" si="4"/>
        <v>1.4587600074474027E-2</v>
      </c>
      <c r="D24" s="6">
        <f t="shared" si="5"/>
        <v>0.69649041146900026</v>
      </c>
    </row>
    <row r="25" spans="1:4" x14ac:dyDescent="0.3">
      <c r="A25" t="s">
        <v>71</v>
      </c>
      <c r="B25">
        <v>1469</v>
      </c>
      <c r="C25" s="5">
        <f t="shared" si="4"/>
        <v>1.3675293241482034E-2</v>
      </c>
      <c r="D25" s="6">
        <f t="shared" si="5"/>
        <v>0.71016570471048235</v>
      </c>
    </row>
    <row r="26" spans="1:4" x14ac:dyDescent="0.3">
      <c r="A26" t="s">
        <v>80</v>
      </c>
      <c r="B26">
        <v>1386</v>
      </c>
      <c r="C26" s="5">
        <f t="shared" si="4"/>
        <v>1.2902625209458202E-2</v>
      </c>
      <c r="D26" s="6">
        <f t="shared" si="5"/>
        <v>0.72306832991994052</v>
      </c>
    </row>
    <row r="27" spans="1:4" x14ac:dyDescent="0.3">
      <c r="A27" t="s">
        <v>75</v>
      </c>
      <c r="B27">
        <v>1350</v>
      </c>
      <c r="C27" s="5">
        <f t="shared" si="4"/>
        <v>1.2567492087134612E-2</v>
      </c>
      <c r="D27" s="6">
        <f t="shared" si="5"/>
        <v>0.73563582200707511</v>
      </c>
    </row>
    <row r="28" spans="1:4" x14ac:dyDescent="0.3">
      <c r="A28" t="s">
        <v>77</v>
      </c>
      <c r="B28">
        <v>1245</v>
      </c>
      <c r="C28" s="5">
        <f t="shared" si="4"/>
        <v>1.1590020480357476E-2</v>
      </c>
      <c r="D28" s="6">
        <f t="shared" si="5"/>
        <v>0.74722584248743262</v>
      </c>
    </row>
    <row r="29" spans="1:4" x14ac:dyDescent="0.3">
      <c r="A29" t="s">
        <v>70</v>
      </c>
      <c r="B29">
        <v>1232</v>
      </c>
      <c r="C29" s="5">
        <f t="shared" si="4"/>
        <v>1.1469000186185067E-2</v>
      </c>
      <c r="D29" s="6">
        <f t="shared" si="5"/>
        <v>0.75869484267361764</v>
      </c>
    </row>
    <row r="30" spans="1:4" x14ac:dyDescent="0.3">
      <c r="A30" t="s">
        <v>72</v>
      </c>
      <c r="B30">
        <v>1225</v>
      </c>
      <c r="C30" s="5">
        <f t="shared" si="4"/>
        <v>1.1403835412399926E-2</v>
      </c>
      <c r="D30" s="6">
        <f t="shared" si="5"/>
        <v>0.77009867808601762</v>
      </c>
    </row>
    <row r="31" spans="1:4" x14ac:dyDescent="0.3">
      <c r="A31" t="s">
        <v>73</v>
      </c>
      <c r="B31">
        <v>1223</v>
      </c>
      <c r="C31" s="5">
        <f t="shared" si="4"/>
        <v>1.138521690560417E-2</v>
      </c>
      <c r="D31" s="6">
        <f t="shared" si="5"/>
        <v>0.78148389499162174</v>
      </c>
    </row>
    <row r="32" spans="1:4" x14ac:dyDescent="0.3">
      <c r="A32" t="s">
        <v>76</v>
      </c>
      <c r="B32">
        <v>1179</v>
      </c>
      <c r="C32" s="5">
        <f t="shared" si="4"/>
        <v>1.097560975609756E-2</v>
      </c>
      <c r="D32" s="6">
        <f t="shared" si="5"/>
        <v>0.79245950474771931</v>
      </c>
    </row>
    <row r="33" spans="1:4" x14ac:dyDescent="0.3">
      <c r="A33" t="s">
        <v>67</v>
      </c>
      <c r="B33">
        <v>1113</v>
      </c>
      <c r="C33" s="5">
        <f t="shared" si="4"/>
        <v>1.0361199031837647E-2</v>
      </c>
      <c r="D33" s="6">
        <f t="shared" si="5"/>
        <v>0.80282070377955694</v>
      </c>
    </row>
    <row r="34" spans="1:4" x14ac:dyDescent="0.3">
      <c r="A34" t="s">
        <v>162</v>
      </c>
      <c r="B34">
        <v>1073</v>
      </c>
      <c r="C34" s="5">
        <f t="shared" si="4"/>
        <v>9.9888288959225462E-3</v>
      </c>
      <c r="D34" s="6">
        <f t="shared" si="5"/>
        <v>0.81280953267547951</v>
      </c>
    </row>
    <row r="35" spans="1:4" x14ac:dyDescent="0.3">
      <c r="A35" t="s">
        <v>78</v>
      </c>
      <c r="B35">
        <v>1020</v>
      </c>
      <c r="C35" s="5">
        <f t="shared" si="4"/>
        <v>9.4954384658350408E-3</v>
      </c>
      <c r="D35" s="6">
        <f t="shared" si="5"/>
        <v>0.82230497114131451</v>
      </c>
    </row>
    <row r="36" spans="1:4" x14ac:dyDescent="0.3">
      <c r="A36" t="s">
        <v>81</v>
      </c>
      <c r="B36">
        <v>978</v>
      </c>
      <c r="C36" s="5">
        <f t="shared" si="4"/>
        <v>9.1044498231241857E-3</v>
      </c>
      <c r="D36" s="6">
        <f t="shared" si="5"/>
        <v>0.83140942096443871</v>
      </c>
    </row>
    <row r="37" spans="1:4" x14ac:dyDescent="0.3">
      <c r="A37" t="s">
        <v>74</v>
      </c>
      <c r="B37">
        <v>977</v>
      </c>
      <c r="C37" s="5">
        <f t="shared" si="4"/>
        <v>9.0951405697263076E-3</v>
      </c>
      <c r="D37" s="6">
        <f t="shared" si="5"/>
        <v>0.84050456153416497</v>
      </c>
    </row>
    <row r="38" spans="1:4" x14ac:dyDescent="0.3">
      <c r="A38" t="s">
        <v>82</v>
      </c>
      <c r="B38">
        <v>947</v>
      </c>
      <c r="C38" s="5">
        <f t="shared" si="4"/>
        <v>8.8158629677899825E-3</v>
      </c>
      <c r="D38" s="6">
        <f t="shared" si="5"/>
        <v>0.849320424501955</v>
      </c>
    </row>
    <row r="39" spans="1:4" x14ac:dyDescent="0.3">
      <c r="A39" t="s">
        <v>79</v>
      </c>
      <c r="B39">
        <v>898</v>
      </c>
      <c r="C39" s="5">
        <f t="shared" si="4"/>
        <v>8.359709551293986E-3</v>
      </c>
      <c r="D39" s="6">
        <f t="shared" si="5"/>
        <v>0.85768013405324894</v>
      </c>
    </row>
    <row r="40" spans="1:4" x14ac:dyDescent="0.3">
      <c r="A40" t="s">
        <v>84</v>
      </c>
      <c r="B40">
        <v>879</v>
      </c>
      <c r="C40" s="5">
        <f t="shared" si="4"/>
        <v>8.1828337367343146E-3</v>
      </c>
      <c r="D40" s="6">
        <f t="shared" si="5"/>
        <v>0.86586296778998328</v>
      </c>
    </row>
    <row r="41" spans="1:4" x14ac:dyDescent="0.3">
      <c r="A41" t="s">
        <v>143</v>
      </c>
      <c r="B41">
        <v>856</v>
      </c>
      <c r="C41" s="5">
        <f t="shared" si="4"/>
        <v>7.9687209085831309E-3</v>
      </c>
      <c r="D41" s="6">
        <f t="shared" si="5"/>
        <v>0.87383168869856642</v>
      </c>
    </row>
    <row r="42" spans="1:4" x14ac:dyDescent="0.3">
      <c r="A42" t="s">
        <v>89</v>
      </c>
      <c r="B42">
        <v>852</v>
      </c>
      <c r="C42" s="5">
        <f t="shared" si="4"/>
        <v>7.9314838949916221E-3</v>
      </c>
      <c r="D42" s="6">
        <f t="shared" si="5"/>
        <v>0.88176317259355808</v>
      </c>
    </row>
    <row r="43" spans="1:4" x14ac:dyDescent="0.3">
      <c r="A43" t="s">
        <v>85</v>
      </c>
      <c r="B43">
        <v>814</v>
      </c>
      <c r="C43" s="5">
        <f t="shared" si="4"/>
        <v>7.5777322658722767E-3</v>
      </c>
      <c r="D43" s="6">
        <f t="shared" si="5"/>
        <v>0.8893409048594304</v>
      </c>
    </row>
    <row r="44" spans="1:4" x14ac:dyDescent="0.3">
      <c r="A44" t="s">
        <v>62</v>
      </c>
      <c r="B44">
        <v>806</v>
      </c>
      <c r="C44" s="5">
        <f t="shared" si="4"/>
        <v>7.5032582386892572E-3</v>
      </c>
      <c r="D44" s="6">
        <f t="shared" si="5"/>
        <v>0.89684416309811965</v>
      </c>
    </row>
    <row r="45" spans="1:4" x14ac:dyDescent="0.3">
      <c r="A45" t="s">
        <v>98</v>
      </c>
      <c r="B45">
        <v>680</v>
      </c>
      <c r="C45" s="5">
        <f t="shared" si="4"/>
        <v>6.3302923105566936E-3</v>
      </c>
      <c r="D45" s="6">
        <f t="shared" si="5"/>
        <v>0.90317445540867636</v>
      </c>
    </row>
    <row r="46" spans="1:4" x14ac:dyDescent="0.3">
      <c r="A46" t="s">
        <v>86</v>
      </c>
      <c r="B46">
        <v>670</v>
      </c>
      <c r="C46" s="5">
        <f t="shared" si="4"/>
        <v>6.2371997765779189E-3</v>
      </c>
      <c r="D46" s="6">
        <f t="shared" si="5"/>
        <v>0.90941165518525424</v>
      </c>
    </row>
    <row r="47" spans="1:4" x14ac:dyDescent="0.3">
      <c r="A47" t="s">
        <v>83</v>
      </c>
      <c r="B47">
        <v>589</v>
      </c>
      <c r="C47" s="5">
        <f t="shared" si="4"/>
        <v>5.483150251349842E-3</v>
      </c>
      <c r="D47" s="6">
        <f t="shared" si="5"/>
        <v>0.91489480543660406</v>
      </c>
    </row>
    <row r="48" spans="1:4" x14ac:dyDescent="0.3">
      <c r="A48" t="s">
        <v>99</v>
      </c>
      <c r="B48">
        <v>533</v>
      </c>
      <c r="C48" s="5">
        <f t="shared" si="4"/>
        <v>4.9618320610687024E-3</v>
      </c>
      <c r="D48" s="6">
        <f t="shared" si="5"/>
        <v>0.91985663749767277</v>
      </c>
    </row>
    <row r="49" spans="1:4" x14ac:dyDescent="0.3">
      <c r="A49" t="s">
        <v>91</v>
      </c>
      <c r="B49">
        <v>517</v>
      </c>
      <c r="C49" s="5">
        <f t="shared" si="4"/>
        <v>4.8128840067026626E-3</v>
      </c>
      <c r="D49" s="6">
        <f t="shared" si="5"/>
        <v>0.92466952150437542</v>
      </c>
    </row>
    <row r="50" spans="1:4" x14ac:dyDescent="0.3">
      <c r="A50" t="s">
        <v>87</v>
      </c>
      <c r="B50">
        <v>423</v>
      </c>
      <c r="C50" s="5">
        <f t="shared" si="4"/>
        <v>3.9378141873021785E-3</v>
      </c>
      <c r="D50" s="6">
        <f t="shared" si="5"/>
        <v>0.92860733569167764</v>
      </c>
    </row>
    <row r="51" spans="1:4" x14ac:dyDescent="0.3">
      <c r="A51" t="s">
        <v>97</v>
      </c>
      <c r="B51">
        <v>419</v>
      </c>
      <c r="C51" s="5">
        <f t="shared" si="4"/>
        <v>3.9005771737106684E-3</v>
      </c>
      <c r="D51" s="6">
        <f t="shared" si="5"/>
        <v>0.93250791286538826</v>
      </c>
    </row>
    <row r="52" spans="1:4" x14ac:dyDescent="0.3">
      <c r="A52" t="s">
        <v>102</v>
      </c>
      <c r="B52">
        <v>415</v>
      </c>
      <c r="C52" s="5">
        <f t="shared" si="4"/>
        <v>3.8633401601191586E-3</v>
      </c>
      <c r="D52" s="6">
        <f t="shared" si="5"/>
        <v>0.93637125302550739</v>
      </c>
    </row>
    <row r="53" spans="1:4" x14ac:dyDescent="0.3">
      <c r="A53" t="s">
        <v>105</v>
      </c>
      <c r="B53">
        <v>407</v>
      </c>
      <c r="C53" s="5">
        <f t="shared" si="4"/>
        <v>3.7888661329361383E-3</v>
      </c>
      <c r="D53" s="6">
        <f t="shared" si="5"/>
        <v>0.94016011915844355</v>
      </c>
    </row>
    <row r="54" spans="1:4" x14ac:dyDescent="0.3">
      <c r="A54" t="s">
        <v>95</v>
      </c>
      <c r="B54">
        <v>399</v>
      </c>
      <c r="C54" s="5">
        <f t="shared" si="4"/>
        <v>3.7143921057531185E-3</v>
      </c>
      <c r="D54" s="6">
        <f t="shared" si="5"/>
        <v>0.94387451126419664</v>
      </c>
    </row>
    <row r="55" spans="1:4" x14ac:dyDescent="0.3">
      <c r="A55" t="s">
        <v>90</v>
      </c>
      <c r="B55">
        <v>395</v>
      </c>
      <c r="C55" s="5">
        <f t="shared" si="4"/>
        <v>3.6771550921616087E-3</v>
      </c>
      <c r="D55" s="6">
        <f t="shared" si="5"/>
        <v>0.94755166635635824</v>
      </c>
    </row>
    <row r="56" spans="1:4" x14ac:dyDescent="0.3">
      <c r="A56" t="s">
        <v>92</v>
      </c>
      <c r="B56">
        <v>392</v>
      </c>
      <c r="C56" s="5">
        <f t="shared" si="4"/>
        <v>3.6492273319679762E-3</v>
      </c>
      <c r="D56" s="6">
        <f t="shared" si="5"/>
        <v>0.95120089368832617</v>
      </c>
    </row>
    <row r="57" spans="1:4" x14ac:dyDescent="0.3">
      <c r="A57" t="s">
        <v>96</v>
      </c>
      <c r="B57">
        <v>372</v>
      </c>
      <c r="C57" s="5">
        <f t="shared" si="4"/>
        <v>3.4630422640104263E-3</v>
      </c>
      <c r="D57" s="6">
        <f t="shared" si="5"/>
        <v>0.95466393595233656</v>
      </c>
    </row>
    <row r="58" spans="1:4" x14ac:dyDescent="0.3">
      <c r="A58" t="s">
        <v>100</v>
      </c>
      <c r="B58">
        <v>319</v>
      </c>
      <c r="C58" s="5">
        <f t="shared" si="4"/>
        <v>2.9696518339229192E-3</v>
      </c>
      <c r="D58" s="6">
        <f t="shared" si="5"/>
        <v>0.95763358778625951</v>
      </c>
    </row>
    <row r="59" spans="1:4" x14ac:dyDescent="0.3">
      <c r="A59" t="s">
        <v>88</v>
      </c>
      <c r="B59">
        <v>265</v>
      </c>
      <c r="C59" s="5">
        <f t="shared" si="4"/>
        <v>2.4669521504375349E-3</v>
      </c>
      <c r="D59" s="6">
        <f t="shared" si="5"/>
        <v>0.96010053993669708</v>
      </c>
    </row>
    <row r="60" spans="1:4" x14ac:dyDescent="0.3">
      <c r="A60" t="s">
        <v>53</v>
      </c>
      <c r="B60">
        <v>264</v>
      </c>
      <c r="C60" s="5">
        <f t="shared" si="4"/>
        <v>2.4576428970396573E-3</v>
      </c>
      <c r="D60" s="6">
        <f t="shared" si="5"/>
        <v>0.96255818283373673</v>
      </c>
    </row>
    <row r="61" spans="1:4" x14ac:dyDescent="0.3">
      <c r="A61" t="s">
        <v>101</v>
      </c>
      <c r="B61">
        <v>244</v>
      </c>
      <c r="C61" s="5">
        <f t="shared" si="4"/>
        <v>2.2714578290821078E-3</v>
      </c>
      <c r="D61" s="6">
        <f t="shared" si="5"/>
        <v>0.96482964066281884</v>
      </c>
    </row>
    <row r="62" spans="1:4" x14ac:dyDescent="0.3">
      <c r="A62" t="s">
        <v>93</v>
      </c>
      <c r="B62">
        <v>225</v>
      </c>
      <c r="C62" s="5">
        <f t="shared" si="4"/>
        <v>2.0945820145224351E-3</v>
      </c>
      <c r="D62" s="6">
        <f t="shared" si="5"/>
        <v>0.96692422267734124</v>
      </c>
    </row>
    <row r="63" spans="1:4" x14ac:dyDescent="0.3">
      <c r="A63" t="s">
        <v>104</v>
      </c>
      <c r="B63">
        <v>201</v>
      </c>
      <c r="C63" s="5">
        <f t="shared" si="4"/>
        <v>1.8711599329733755E-3</v>
      </c>
      <c r="D63" s="6">
        <f t="shared" si="5"/>
        <v>0.96879538261031461</v>
      </c>
    </row>
    <row r="64" spans="1:4" x14ac:dyDescent="0.3">
      <c r="A64" t="s">
        <v>103</v>
      </c>
      <c r="B64">
        <v>197</v>
      </c>
      <c r="C64" s="5">
        <f t="shared" si="4"/>
        <v>1.8339229193818655E-3</v>
      </c>
      <c r="D64" s="6">
        <f t="shared" si="5"/>
        <v>0.97062930552969651</v>
      </c>
    </row>
    <row r="65" spans="1:4" x14ac:dyDescent="0.3">
      <c r="A65" t="s">
        <v>108</v>
      </c>
      <c r="B65">
        <v>181</v>
      </c>
      <c r="C65" s="5">
        <f t="shared" si="4"/>
        <v>1.6849748650158258E-3</v>
      </c>
      <c r="D65" s="6">
        <f t="shared" si="5"/>
        <v>0.97231428039471235</v>
      </c>
    </row>
    <row r="66" spans="1:4" x14ac:dyDescent="0.3">
      <c r="A66" t="s">
        <v>151</v>
      </c>
      <c r="B66">
        <v>177</v>
      </c>
      <c r="C66" s="5">
        <f t="shared" si="4"/>
        <v>1.6477378514243158E-3</v>
      </c>
      <c r="D66" s="6">
        <f t="shared" si="5"/>
        <v>0.97396201824613671</v>
      </c>
    </row>
    <row r="67" spans="1:4" x14ac:dyDescent="0.3">
      <c r="A67" t="s">
        <v>106</v>
      </c>
      <c r="B67">
        <v>162</v>
      </c>
      <c r="C67" s="5">
        <f t="shared" si="4"/>
        <v>1.5080990504561535E-3</v>
      </c>
      <c r="D67" s="6">
        <f t="shared" si="5"/>
        <v>0.97547011729659283</v>
      </c>
    </row>
    <row r="68" spans="1:4" x14ac:dyDescent="0.3">
      <c r="A68" t="s">
        <v>113</v>
      </c>
      <c r="B68">
        <v>154</v>
      </c>
      <c r="C68" s="5">
        <f t="shared" si="4"/>
        <v>1.4336250232731334E-3</v>
      </c>
      <c r="D68" s="6">
        <f t="shared" si="5"/>
        <v>0.97690374231986599</v>
      </c>
    </row>
    <row r="69" spans="1:4" x14ac:dyDescent="0.3">
      <c r="A69" t="s">
        <v>107</v>
      </c>
      <c r="B69">
        <v>153</v>
      </c>
      <c r="C69" s="5">
        <f t="shared" si="4"/>
        <v>1.424315769875256E-3</v>
      </c>
      <c r="D69" s="6">
        <f t="shared" si="5"/>
        <v>0.97832805808974121</v>
      </c>
    </row>
    <row r="70" spans="1:4" x14ac:dyDescent="0.3">
      <c r="A70" t="s">
        <v>110</v>
      </c>
      <c r="B70">
        <v>152</v>
      </c>
      <c r="C70" s="5">
        <f t="shared" ref="C70:C133" si="6">+B70/$B$4</f>
        <v>1.4150065164773786E-3</v>
      </c>
      <c r="D70" s="6">
        <f t="shared" si="5"/>
        <v>0.97974306460621863</v>
      </c>
    </row>
    <row r="71" spans="1:4" x14ac:dyDescent="0.3">
      <c r="A71" t="s">
        <v>94</v>
      </c>
      <c r="B71">
        <v>149</v>
      </c>
      <c r="C71" s="5">
        <f t="shared" si="6"/>
        <v>1.3870787562837461E-3</v>
      </c>
      <c r="D71" s="6">
        <f t="shared" ref="D71:D134" si="7">+D70+C71</f>
        <v>0.98113014336250237</v>
      </c>
    </row>
    <row r="72" spans="1:4" x14ac:dyDescent="0.3">
      <c r="A72" t="s">
        <v>163</v>
      </c>
      <c r="B72">
        <v>140</v>
      </c>
      <c r="C72" s="5">
        <f t="shared" si="6"/>
        <v>1.3032954757028485E-3</v>
      </c>
      <c r="D72" s="6">
        <f t="shared" si="7"/>
        <v>0.98243343883820522</v>
      </c>
    </row>
    <row r="73" spans="1:4" x14ac:dyDescent="0.3">
      <c r="A73" t="s">
        <v>111</v>
      </c>
      <c r="B73">
        <v>101</v>
      </c>
      <c r="C73" s="5">
        <f t="shared" si="6"/>
        <v>9.4023459318562656E-4</v>
      </c>
      <c r="D73" s="6">
        <f t="shared" si="7"/>
        <v>0.98337367343139082</v>
      </c>
    </row>
    <row r="74" spans="1:4" x14ac:dyDescent="0.3">
      <c r="A74" t="s">
        <v>179</v>
      </c>
      <c r="B74">
        <v>100</v>
      </c>
      <c r="C74" s="5">
        <f t="shared" si="6"/>
        <v>9.3092533978774903E-4</v>
      </c>
      <c r="D74" s="6">
        <f t="shared" si="7"/>
        <v>0.9843045987711786</v>
      </c>
    </row>
    <row r="75" spans="1:4" x14ac:dyDescent="0.3">
      <c r="A75" t="s">
        <v>109</v>
      </c>
      <c r="B75">
        <v>95</v>
      </c>
      <c r="C75" s="5">
        <f t="shared" si="6"/>
        <v>8.8437907279836155E-4</v>
      </c>
      <c r="D75" s="6">
        <f t="shared" si="7"/>
        <v>0.98518897784397697</v>
      </c>
    </row>
    <row r="76" spans="1:4" x14ac:dyDescent="0.3">
      <c r="A76" t="s">
        <v>114</v>
      </c>
      <c r="B76">
        <v>79</v>
      </c>
      <c r="C76" s="5">
        <f t="shared" si="6"/>
        <v>7.3543101843232168E-4</v>
      </c>
      <c r="D76" s="6">
        <f t="shared" si="7"/>
        <v>0.98592440886240928</v>
      </c>
    </row>
    <row r="77" spans="1:4" x14ac:dyDescent="0.3">
      <c r="A77" t="s">
        <v>119</v>
      </c>
      <c r="B77">
        <v>77</v>
      </c>
      <c r="C77" s="5">
        <f t="shared" si="6"/>
        <v>7.1681251163656671E-4</v>
      </c>
      <c r="D77" s="6">
        <f t="shared" si="7"/>
        <v>0.98664122137404586</v>
      </c>
    </row>
    <row r="78" spans="1:4" x14ac:dyDescent="0.3">
      <c r="A78" t="s">
        <v>164</v>
      </c>
      <c r="B78">
        <v>77</v>
      </c>
      <c r="C78" s="5">
        <f t="shared" si="6"/>
        <v>7.1681251163656671E-4</v>
      </c>
      <c r="D78" s="6">
        <f t="shared" si="7"/>
        <v>0.98735803388568244</v>
      </c>
    </row>
    <row r="79" spans="1:4" x14ac:dyDescent="0.3">
      <c r="A79" t="s">
        <v>171</v>
      </c>
      <c r="B79">
        <v>76</v>
      </c>
      <c r="C79" s="5">
        <f t="shared" si="6"/>
        <v>7.0750325823868928E-4</v>
      </c>
      <c r="D79" s="6">
        <f t="shared" si="7"/>
        <v>0.98806553714392109</v>
      </c>
    </row>
    <row r="80" spans="1:4" x14ac:dyDescent="0.3">
      <c r="A80" t="s">
        <v>122</v>
      </c>
      <c r="B80">
        <v>76</v>
      </c>
      <c r="C80" s="5">
        <f t="shared" si="6"/>
        <v>7.0750325823868928E-4</v>
      </c>
      <c r="D80" s="6">
        <f t="shared" si="7"/>
        <v>0.98877304040215974</v>
      </c>
    </row>
    <row r="81" spans="1:4" x14ac:dyDescent="0.3">
      <c r="A81" t="s">
        <v>166</v>
      </c>
      <c r="B81">
        <v>68</v>
      </c>
      <c r="C81" s="5">
        <f t="shared" si="6"/>
        <v>6.3302923105566929E-4</v>
      </c>
      <c r="D81" s="6">
        <f t="shared" si="7"/>
        <v>0.98940606963321542</v>
      </c>
    </row>
    <row r="82" spans="1:4" x14ac:dyDescent="0.3">
      <c r="A82" t="s">
        <v>121</v>
      </c>
      <c r="B82">
        <v>66</v>
      </c>
      <c r="C82" s="9">
        <f t="shared" si="6"/>
        <v>6.1441072425991432E-4</v>
      </c>
      <c r="D82" s="6">
        <f t="shared" si="7"/>
        <v>0.99002048035747536</v>
      </c>
    </row>
    <row r="83" spans="1:4" x14ac:dyDescent="0.3">
      <c r="A83" t="s">
        <v>115</v>
      </c>
      <c r="B83">
        <v>61</v>
      </c>
      <c r="C83" s="9">
        <f t="shared" si="6"/>
        <v>5.6786445727052695E-4</v>
      </c>
      <c r="D83" s="6">
        <f t="shared" si="7"/>
        <v>0.99058834481474589</v>
      </c>
    </row>
    <row r="84" spans="1:4" x14ac:dyDescent="0.3">
      <c r="A84" t="s">
        <v>127</v>
      </c>
      <c r="B84">
        <v>55</v>
      </c>
      <c r="C84" s="9">
        <f t="shared" si="6"/>
        <v>5.1200893688326194E-4</v>
      </c>
      <c r="D84" s="6">
        <f t="shared" si="7"/>
        <v>0.99110035375162919</v>
      </c>
    </row>
    <row r="85" spans="1:4" x14ac:dyDescent="0.3">
      <c r="A85" t="s">
        <v>112</v>
      </c>
      <c r="B85">
        <v>53</v>
      </c>
      <c r="C85" s="9">
        <f t="shared" si="6"/>
        <v>4.9339043008750697E-4</v>
      </c>
      <c r="D85" s="6">
        <f t="shared" si="7"/>
        <v>0.99159374418171675</v>
      </c>
    </row>
    <row r="86" spans="1:4" x14ac:dyDescent="0.3">
      <c r="A86" t="s">
        <v>165</v>
      </c>
      <c r="B86">
        <v>51</v>
      </c>
      <c r="C86" s="9">
        <f t="shared" si="6"/>
        <v>4.74771923291752E-4</v>
      </c>
      <c r="D86" s="6">
        <f t="shared" si="7"/>
        <v>0.99206851610500846</v>
      </c>
    </row>
    <row r="87" spans="1:4" x14ac:dyDescent="0.3">
      <c r="A87" t="s">
        <v>134</v>
      </c>
      <c r="B87">
        <v>44</v>
      </c>
      <c r="C87" s="9">
        <f t="shared" si="6"/>
        <v>4.0960714950660955E-4</v>
      </c>
      <c r="D87" s="6">
        <f t="shared" si="7"/>
        <v>0.99247812325451512</v>
      </c>
    </row>
    <row r="88" spans="1:4" x14ac:dyDescent="0.3">
      <c r="A88" t="s">
        <v>116</v>
      </c>
      <c r="B88">
        <v>44</v>
      </c>
      <c r="C88" s="9">
        <f t="shared" si="6"/>
        <v>4.0960714950660955E-4</v>
      </c>
      <c r="D88" s="6">
        <f t="shared" si="7"/>
        <v>0.99288773040402178</v>
      </c>
    </row>
    <row r="89" spans="1:4" x14ac:dyDescent="0.3">
      <c r="A89" t="s">
        <v>131</v>
      </c>
      <c r="B89">
        <v>43</v>
      </c>
      <c r="C89" s="9">
        <f t="shared" si="6"/>
        <v>4.0029789610873206E-4</v>
      </c>
      <c r="D89" s="6">
        <f t="shared" si="7"/>
        <v>0.99328802830013052</v>
      </c>
    </row>
    <row r="90" spans="1:4" x14ac:dyDescent="0.3">
      <c r="A90" t="s">
        <v>117</v>
      </c>
      <c r="B90">
        <v>41</v>
      </c>
      <c r="C90" s="9">
        <f t="shared" si="6"/>
        <v>3.816793893129771E-4</v>
      </c>
      <c r="D90" s="6">
        <f t="shared" si="7"/>
        <v>0.99366970768944352</v>
      </c>
    </row>
    <row r="91" spans="1:4" x14ac:dyDescent="0.3">
      <c r="A91" t="s">
        <v>126</v>
      </c>
      <c r="B91">
        <v>40</v>
      </c>
      <c r="C91" s="9">
        <f t="shared" si="6"/>
        <v>3.7237013591509961E-4</v>
      </c>
      <c r="D91" s="6">
        <f t="shared" si="7"/>
        <v>0.99404207782535858</v>
      </c>
    </row>
    <row r="92" spans="1:4" x14ac:dyDescent="0.3">
      <c r="A92" t="s">
        <v>124</v>
      </c>
      <c r="B92">
        <v>40</v>
      </c>
      <c r="C92" s="9">
        <f t="shared" si="6"/>
        <v>3.7237013591509961E-4</v>
      </c>
      <c r="D92" s="6">
        <f t="shared" si="7"/>
        <v>0.99441444796127365</v>
      </c>
    </row>
    <row r="93" spans="1:4" x14ac:dyDescent="0.3">
      <c r="A93" t="s">
        <v>118</v>
      </c>
      <c r="B93">
        <v>38</v>
      </c>
      <c r="C93" s="9">
        <f t="shared" si="6"/>
        <v>3.5375162911934464E-4</v>
      </c>
      <c r="D93" s="6">
        <f t="shared" si="7"/>
        <v>0.99476819959039298</v>
      </c>
    </row>
    <row r="94" spans="1:4" x14ac:dyDescent="0.3">
      <c r="A94" t="s">
        <v>120</v>
      </c>
      <c r="B94">
        <v>35</v>
      </c>
      <c r="C94" s="9">
        <f t="shared" si="6"/>
        <v>3.2582386892571213E-4</v>
      </c>
      <c r="D94" s="6">
        <f t="shared" si="7"/>
        <v>0.99509402345931874</v>
      </c>
    </row>
    <row r="95" spans="1:4" x14ac:dyDescent="0.3">
      <c r="A95" t="s">
        <v>167</v>
      </c>
      <c r="B95">
        <v>33</v>
      </c>
      <c r="C95" s="9">
        <f t="shared" si="6"/>
        <v>3.0720536212995716E-4</v>
      </c>
      <c r="D95" s="6">
        <f t="shared" si="7"/>
        <v>0.99540122882144866</v>
      </c>
    </row>
    <row r="96" spans="1:4" x14ac:dyDescent="0.3">
      <c r="A96" t="s">
        <v>136</v>
      </c>
      <c r="B96">
        <v>32</v>
      </c>
      <c r="C96" s="9">
        <f t="shared" si="6"/>
        <v>2.9789610873207968E-4</v>
      </c>
      <c r="D96" s="6">
        <f t="shared" si="7"/>
        <v>0.99569912493018076</v>
      </c>
    </row>
    <row r="97" spans="1:4" x14ac:dyDescent="0.3">
      <c r="A97" t="s">
        <v>129</v>
      </c>
      <c r="B97">
        <v>31</v>
      </c>
      <c r="C97" s="9">
        <f t="shared" si="6"/>
        <v>2.8858685533420219E-4</v>
      </c>
      <c r="D97" s="6">
        <f t="shared" si="7"/>
        <v>0.99598771178551493</v>
      </c>
    </row>
    <row r="98" spans="1:4" x14ac:dyDescent="0.3">
      <c r="A98" t="s">
        <v>128</v>
      </c>
      <c r="B98">
        <v>30</v>
      </c>
      <c r="C98" s="9">
        <f t="shared" si="6"/>
        <v>2.7927760193632471E-4</v>
      </c>
      <c r="D98" s="6">
        <f t="shared" si="7"/>
        <v>0.99626698938745128</v>
      </c>
    </row>
    <row r="99" spans="1:4" x14ac:dyDescent="0.3">
      <c r="A99" t="s">
        <v>168</v>
      </c>
      <c r="B99">
        <v>28</v>
      </c>
      <c r="C99" s="9">
        <f t="shared" si="6"/>
        <v>2.6065909514056974E-4</v>
      </c>
      <c r="D99" s="6">
        <f t="shared" si="7"/>
        <v>0.9965276484825919</v>
      </c>
    </row>
    <row r="100" spans="1:4" x14ac:dyDescent="0.3">
      <c r="A100" t="s">
        <v>125</v>
      </c>
      <c r="B100">
        <v>27</v>
      </c>
      <c r="C100" s="9">
        <f t="shared" si="6"/>
        <v>2.5134984174269225E-4</v>
      </c>
      <c r="D100" s="6">
        <f t="shared" si="7"/>
        <v>0.99677899832433459</v>
      </c>
    </row>
    <row r="101" spans="1:4" x14ac:dyDescent="0.3">
      <c r="A101" t="s">
        <v>144</v>
      </c>
      <c r="B101">
        <v>23</v>
      </c>
      <c r="C101" s="9">
        <f t="shared" si="6"/>
        <v>2.1411282815118229E-4</v>
      </c>
      <c r="D101" s="6">
        <f t="shared" si="7"/>
        <v>0.99699311115248579</v>
      </c>
    </row>
    <row r="102" spans="1:4" x14ac:dyDescent="0.3">
      <c r="A102" t="s">
        <v>154</v>
      </c>
      <c r="B102">
        <v>21</v>
      </c>
      <c r="C102" s="9">
        <f t="shared" si="6"/>
        <v>1.9549432135542729E-4</v>
      </c>
      <c r="D102" s="6">
        <f t="shared" si="7"/>
        <v>0.99718860547384125</v>
      </c>
    </row>
    <row r="103" spans="1:4" x14ac:dyDescent="0.3">
      <c r="A103" t="s">
        <v>175</v>
      </c>
      <c r="B103">
        <v>20</v>
      </c>
      <c r="C103" s="9">
        <f t="shared" si="6"/>
        <v>1.8618506795754981E-4</v>
      </c>
      <c r="D103" s="6">
        <f t="shared" si="7"/>
        <v>0.99737479054179878</v>
      </c>
    </row>
    <row r="104" spans="1:4" x14ac:dyDescent="0.3">
      <c r="A104" t="s">
        <v>138</v>
      </c>
      <c r="B104">
        <v>19</v>
      </c>
      <c r="C104" s="9">
        <f t="shared" si="6"/>
        <v>1.7687581455967232E-4</v>
      </c>
      <c r="D104" s="6">
        <f t="shared" si="7"/>
        <v>0.9975516663563585</v>
      </c>
    </row>
    <row r="105" spans="1:4" x14ac:dyDescent="0.3">
      <c r="A105" t="s">
        <v>132</v>
      </c>
      <c r="B105">
        <v>18</v>
      </c>
      <c r="C105" s="9">
        <f t="shared" si="6"/>
        <v>1.6756656116179484E-4</v>
      </c>
      <c r="D105" s="6">
        <f t="shared" si="7"/>
        <v>0.99771923291752029</v>
      </c>
    </row>
    <row r="106" spans="1:4" x14ac:dyDescent="0.3">
      <c r="A106" t="s">
        <v>130</v>
      </c>
      <c r="B106">
        <v>18</v>
      </c>
      <c r="C106" s="9">
        <f t="shared" si="6"/>
        <v>1.6756656116179484E-4</v>
      </c>
      <c r="D106" s="6">
        <f t="shared" si="7"/>
        <v>0.99788679947868208</v>
      </c>
    </row>
    <row r="107" spans="1:4" x14ac:dyDescent="0.3">
      <c r="A107" t="s">
        <v>135</v>
      </c>
      <c r="B107">
        <v>17</v>
      </c>
      <c r="C107" s="9">
        <f t="shared" si="6"/>
        <v>1.5825730776391732E-4</v>
      </c>
      <c r="D107" s="6">
        <f t="shared" si="7"/>
        <v>0.99804505678644595</v>
      </c>
    </row>
    <row r="108" spans="1:4" x14ac:dyDescent="0.3">
      <c r="A108" t="s">
        <v>169</v>
      </c>
      <c r="B108">
        <v>16</v>
      </c>
      <c r="C108" s="9">
        <f t="shared" si="6"/>
        <v>1.4894805436603984E-4</v>
      </c>
      <c r="D108" s="6">
        <f t="shared" si="7"/>
        <v>0.998194004840812</v>
      </c>
    </row>
    <row r="109" spans="1:4" x14ac:dyDescent="0.3">
      <c r="A109" t="s">
        <v>133</v>
      </c>
      <c r="B109">
        <v>15</v>
      </c>
      <c r="C109" s="9">
        <f t="shared" si="6"/>
        <v>1.3963880096816235E-4</v>
      </c>
      <c r="D109" s="6">
        <f t="shared" si="7"/>
        <v>0.99833364364178012</v>
      </c>
    </row>
    <row r="110" spans="1:4" x14ac:dyDescent="0.3">
      <c r="A110" t="s">
        <v>145</v>
      </c>
      <c r="B110">
        <v>14</v>
      </c>
      <c r="C110" s="9">
        <f t="shared" si="6"/>
        <v>1.3032954757028487E-4</v>
      </c>
      <c r="D110" s="6">
        <f t="shared" si="7"/>
        <v>0.99846397318935043</v>
      </c>
    </row>
    <row r="111" spans="1:4" x14ac:dyDescent="0.3">
      <c r="A111" t="s">
        <v>140</v>
      </c>
      <c r="B111">
        <v>14</v>
      </c>
      <c r="C111" s="9">
        <f t="shared" si="6"/>
        <v>1.3032954757028487E-4</v>
      </c>
      <c r="D111" s="6">
        <f t="shared" si="7"/>
        <v>0.99859430273692074</v>
      </c>
    </row>
    <row r="112" spans="1:4" x14ac:dyDescent="0.3">
      <c r="A112" t="s">
        <v>141</v>
      </c>
      <c r="B112">
        <v>14</v>
      </c>
      <c r="C112" s="9">
        <f t="shared" si="6"/>
        <v>1.3032954757028487E-4</v>
      </c>
      <c r="D112" s="6">
        <f t="shared" si="7"/>
        <v>0.99872463228449104</v>
      </c>
    </row>
    <row r="113" spans="1:4" x14ac:dyDescent="0.3">
      <c r="A113" t="s">
        <v>64</v>
      </c>
      <c r="B113">
        <v>13</v>
      </c>
      <c r="C113" s="9">
        <f t="shared" si="6"/>
        <v>1.2102029417240737E-4</v>
      </c>
      <c r="D113" s="6">
        <f t="shared" si="7"/>
        <v>0.99884565257866342</v>
      </c>
    </row>
    <row r="114" spans="1:4" x14ac:dyDescent="0.3">
      <c r="A114" t="s">
        <v>139</v>
      </c>
      <c r="B114">
        <v>12</v>
      </c>
      <c r="C114" s="9">
        <f t="shared" si="6"/>
        <v>1.1171104077452989E-4</v>
      </c>
      <c r="D114" s="6">
        <f t="shared" si="7"/>
        <v>0.99895736361943799</v>
      </c>
    </row>
    <row r="115" spans="1:4" x14ac:dyDescent="0.3">
      <c r="A115" t="s">
        <v>137</v>
      </c>
      <c r="B115">
        <v>11</v>
      </c>
      <c r="C115" s="9">
        <f t="shared" si="6"/>
        <v>1.0240178737665239E-4</v>
      </c>
      <c r="D115" s="6">
        <f t="shared" si="7"/>
        <v>0.99905976540681463</v>
      </c>
    </row>
    <row r="116" spans="1:4" x14ac:dyDescent="0.3">
      <c r="A116" t="s">
        <v>182</v>
      </c>
      <c r="B116">
        <v>11</v>
      </c>
      <c r="C116" s="9">
        <f t="shared" si="6"/>
        <v>1.0240178737665239E-4</v>
      </c>
      <c r="D116" s="6">
        <f t="shared" si="7"/>
        <v>0.99916216719419126</v>
      </c>
    </row>
    <row r="117" spans="1:4" x14ac:dyDescent="0.3">
      <c r="A117" t="s">
        <v>149</v>
      </c>
      <c r="B117">
        <v>9</v>
      </c>
      <c r="C117" s="9">
        <f t="shared" si="6"/>
        <v>8.3783280580897418E-5</v>
      </c>
      <c r="D117" s="6">
        <f t="shared" si="7"/>
        <v>0.99924595047477216</v>
      </c>
    </row>
    <row r="118" spans="1:4" x14ac:dyDescent="0.3">
      <c r="A118" t="s">
        <v>142</v>
      </c>
      <c r="B118">
        <v>9</v>
      </c>
      <c r="C118" s="9">
        <f t="shared" si="6"/>
        <v>8.3783280580897418E-5</v>
      </c>
      <c r="D118" s="6">
        <f t="shared" si="7"/>
        <v>0.99932973375535306</v>
      </c>
    </row>
    <row r="119" spans="1:4" x14ac:dyDescent="0.3">
      <c r="A119" t="s">
        <v>148</v>
      </c>
      <c r="B119">
        <v>9</v>
      </c>
      <c r="C119" s="12">
        <f t="shared" si="6"/>
        <v>8.3783280580897418E-5</v>
      </c>
      <c r="D119" s="10">
        <f t="shared" si="7"/>
        <v>0.99941351703593395</v>
      </c>
    </row>
    <row r="120" spans="1:4" x14ac:dyDescent="0.3">
      <c r="A120" t="s">
        <v>123</v>
      </c>
      <c r="B120">
        <v>9</v>
      </c>
      <c r="C120" s="12">
        <f t="shared" si="6"/>
        <v>8.3783280580897418E-5</v>
      </c>
      <c r="D120" s="10">
        <f t="shared" si="7"/>
        <v>0.99949730031651485</v>
      </c>
    </row>
    <row r="121" spans="1:4" x14ac:dyDescent="0.3">
      <c r="A121" t="s">
        <v>150</v>
      </c>
      <c r="B121">
        <v>7</v>
      </c>
      <c r="C121" s="12">
        <f t="shared" si="6"/>
        <v>6.5164773785142435E-5</v>
      </c>
      <c r="D121" s="10">
        <f t="shared" si="7"/>
        <v>0.9995624650903</v>
      </c>
    </row>
    <row r="122" spans="1:4" x14ac:dyDescent="0.3">
      <c r="A122" t="s">
        <v>176</v>
      </c>
      <c r="B122">
        <v>4</v>
      </c>
      <c r="C122" s="12">
        <f t="shared" si="6"/>
        <v>3.723701359150996E-5</v>
      </c>
      <c r="D122" s="10">
        <f t="shared" si="7"/>
        <v>0.99959970210389149</v>
      </c>
    </row>
    <row r="123" spans="1:4" x14ac:dyDescent="0.3">
      <c r="A123" t="s">
        <v>180</v>
      </c>
      <c r="B123">
        <v>4</v>
      </c>
      <c r="C123" s="12">
        <f t="shared" si="6"/>
        <v>3.723701359150996E-5</v>
      </c>
      <c r="D123" s="10">
        <f>+D122+C123</f>
        <v>0.99963693911748297</v>
      </c>
    </row>
    <row r="124" spans="1:4" x14ac:dyDescent="0.3">
      <c r="A124" t="s">
        <v>170</v>
      </c>
      <c r="B124">
        <v>4</v>
      </c>
      <c r="C124" s="12">
        <f t="shared" si="6"/>
        <v>3.723701359150996E-5</v>
      </c>
      <c r="D124" s="10">
        <f t="shared" si="7"/>
        <v>0.99967417613107445</v>
      </c>
    </row>
    <row r="125" spans="1:4" x14ac:dyDescent="0.3">
      <c r="A125" t="s">
        <v>147</v>
      </c>
      <c r="B125">
        <v>4</v>
      </c>
      <c r="C125" s="12">
        <f t="shared" si="6"/>
        <v>3.723701359150996E-5</v>
      </c>
      <c r="D125" s="10">
        <f t="shared" si="7"/>
        <v>0.99971141314466594</v>
      </c>
    </row>
    <row r="126" spans="1:4" x14ac:dyDescent="0.3">
      <c r="A126" t="s">
        <v>177</v>
      </c>
      <c r="B126">
        <v>3</v>
      </c>
      <c r="C126" s="12">
        <f t="shared" si="6"/>
        <v>2.7927760193632471E-5</v>
      </c>
      <c r="D126" s="10">
        <f t="shared" si="7"/>
        <v>0.99973934090485961</v>
      </c>
    </row>
    <row r="127" spans="1:4" x14ac:dyDescent="0.3">
      <c r="A127" t="s">
        <v>191</v>
      </c>
      <c r="B127">
        <v>3</v>
      </c>
      <c r="C127" s="12">
        <f t="shared" si="6"/>
        <v>2.7927760193632471E-5</v>
      </c>
      <c r="D127" s="10">
        <f t="shared" si="7"/>
        <v>0.99976726866505328</v>
      </c>
    </row>
    <row r="128" spans="1:4" x14ac:dyDescent="0.3">
      <c r="A128" t="s">
        <v>192</v>
      </c>
      <c r="B128">
        <v>3</v>
      </c>
      <c r="C128" s="12">
        <f t="shared" si="6"/>
        <v>2.7927760193632471E-5</v>
      </c>
      <c r="D128" s="10">
        <f t="shared" si="7"/>
        <v>0.99979519642524695</v>
      </c>
    </row>
    <row r="129" spans="1:4" x14ac:dyDescent="0.3">
      <c r="A129" t="s">
        <v>160</v>
      </c>
      <c r="B129">
        <v>3</v>
      </c>
      <c r="C129" s="12">
        <f t="shared" si="6"/>
        <v>2.7927760193632471E-5</v>
      </c>
      <c r="D129" s="10">
        <f t="shared" si="7"/>
        <v>0.99982312418544061</v>
      </c>
    </row>
    <row r="130" spans="1:4" x14ac:dyDescent="0.3">
      <c r="A130" t="s">
        <v>172</v>
      </c>
      <c r="B130">
        <v>3</v>
      </c>
      <c r="C130" s="12">
        <f t="shared" si="6"/>
        <v>2.7927760193632471E-5</v>
      </c>
      <c r="D130" s="10">
        <f t="shared" si="7"/>
        <v>0.99985105194563428</v>
      </c>
    </row>
    <row r="131" spans="1:4" x14ac:dyDescent="0.3">
      <c r="A131" t="s">
        <v>193</v>
      </c>
      <c r="B131">
        <v>2</v>
      </c>
      <c r="C131" s="12">
        <f t="shared" si="6"/>
        <v>1.861850679575498E-5</v>
      </c>
      <c r="D131" s="10">
        <f t="shared" si="7"/>
        <v>0.99986967045243003</v>
      </c>
    </row>
    <row r="132" spans="1:4" x14ac:dyDescent="0.3">
      <c r="A132" t="s">
        <v>146</v>
      </c>
      <c r="B132">
        <v>2</v>
      </c>
      <c r="C132" s="12">
        <f t="shared" si="6"/>
        <v>1.861850679575498E-5</v>
      </c>
      <c r="D132" s="10">
        <f t="shared" si="7"/>
        <v>0.99988828895922577</v>
      </c>
    </row>
    <row r="133" spans="1:4" x14ac:dyDescent="0.3">
      <c r="A133" t="s">
        <v>157</v>
      </c>
      <c r="B133">
        <v>2</v>
      </c>
      <c r="C133" s="12">
        <f t="shared" si="6"/>
        <v>1.861850679575498E-5</v>
      </c>
      <c r="D133" s="10">
        <f t="shared" si="7"/>
        <v>0.99990690746602151</v>
      </c>
    </row>
    <row r="134" spans="1:4" x14ac:dyDescent="0.3">
      <c r="A134" t="s">
        <v>161</v>
      </c>
      <c r="B134">
        <v>2</v>
      </c>
      <c r="C134" s="12">
        <f t="shared" ref="C134:C138" si="8">+B134/$B$4</f>
        <v>1.861850679575498E-5</v>
      </c>
      <c r="D134" s="13">
        <f t="shared" si="7"/>
        <v>0.99992552597281725</v>
      </c>
    </row>
    <row r="135" spans="1:4" x14ac:dyDescent="0.3">
      <c r="A135" t="s">
        <v>173</v>
      </c>
      <c r="B135">
        <v>2</v>
      </c>
      <c r="C135" s="12">
        <f t="shared" si="8"/>
        <v>1.861850679575498E-5</v>
      </c>
      <c r="D135" s="13">
        <f t="shared" ref="D135:D138" si="9">+D134+C135</f>
        <v>0.999944144479613</v>
      </c>
    </row>
    <row r="136" spans="1:4" x14ac:dyDescent="0.3">
      <c r="A136" t="s">
        <v>186</v>
      </c>
      <c r="B136">
        <v>1</v>
      </c>
      <c r="C136" s="12">
        <f t="shared" si="8"/>
        <v>9.3092533978774899E-6</v>
      </c>
      <c r="D136" s="13">
        <f t="shared" si="9"/>
        <v>0.99995345373301092</v>
      </c>
    </row>
    <row r="137" spans="1:4" x14ac:dyDescent="0.3">
      <c r="A137" t="s">
        <v>194</v>
      </c>
      <c r="B137">
        <v>1</v>
      </c>
      <c r="C137" s="12">
        <f t="shared" si="8"/>
        <v>9.3092533978774899E-6</v>
      </c>
      <c r="D137" s="13">
        <f t="shared" si="9"/>
        <v>0.99996276298640885</v>
      </c>
    </row>
    <row r="138" spans="1:4" x14ac:dyDescent="0.3">
      <c r="A138" t="s">
        <v>185</v>
      </c>
      <c r="B138">
        <v>1</v>
      </c>
      <c r="C138" s="12">
        <f t="shared" si="8"/>
        <v>9.3092533978774899E-6</v>
      </c>
      <c r="D138" s="13">
        <f t="shared" si="9"/>
        <v>0.99997207223980678</v>
      </c>
    </row>
    <row r="139" spans="1:4" x14ac:dyDescent="0.3">
      <c r="A139" t="s">
        <v>195</v>
      </c>
      <c r="B139">
        <v>1</v>
      </c>
      <c r="C139" s="12">
        <f t="shared" ref="C139:C140" si="10">+B139/$B$4</f>
        <v>9.3092533978774899E-6</v>
      </c>
      <c r="D139" s="13">
        <f t="shared" ref="D139:D140" si="11">+D138+C139</f>
        <v>0.9999813814932047</v>
      </c>
    </row>
    <row r="140" spans="1:4" x14ac:dyDescent="0.3">
      <c r="A140" t="s">
        <v>181</v>
      </c>
      <c r="B140">
        <v>1</v>
      </c>
      <c r="C140" s="12">
        <f t="shared" si="10"/>
        <v>9.3092533978774899E-6</v>
      </c>
      <c r="D140" s="13">
        <f t="shared" si="11"/>
        <v>0.99999069074660263</v>
      </c>
    </row>
    <row r="141" spans="1:4" x14ac:dyDescent="0.3">
      <c r="A141" t="s">
        <v>196</v>
      </c>
      <c r="B141">
        <v>1</v>
      </c>
      <c r="C141" s="12">
        <f t="shared" ref="C141" si="12">+B141/$B$4</f>
        <v>9.3092533978774899E-6</v>
      </c>
      <c r="D141" s="7">
        <f t="shared" ref="D141" si="13">+D140+C141</f>
        <v>1.0000000000000004</v>
      </c>
    </row>
    <row r="142" spans="1:4" x14ac:dyDescent="0.3">
      <c r="B142" s="1"/>
      <c r="C142" s="12"/>
      <c r="D142"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3E61D-6AEB-4D89-8E01-09FA7FE86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07-24</vt:lpstr>
      <vt:lpstr>Clasif.llamadas 07-24</vt:lpstr>
      <vt:lpstr>Institución 07-24</vt:lpstr>
      <vt:lpstr>Tipo de incidente 07-24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2024-08-05T20:58:16Z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