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09-24/"/>
    </mc:Choice>
  </mc:AlternateContent>
  <xr:revisionPtr revIDLastSave="1183" documentId="8_{8FB7D200-8789-40E4-A6A4-874F8146EFCF}" xr6:coauthVersionLast="47" xr6:coauthVersionMax="47" xr10:uidLastSave="{0D3D611C-7ADF-42C7-977F-D132AD247A03}"/>
  <bookViews>
    <workbookView xWindow="-23148" yWindow="-108" windowWidth="23256" windowHeight="12456" activeTab="3" xr2:uid="{433F4A73-D90F-451A-97F3-389124337F65}"/>
  </bookViews>
  <sheets>
    <sheet name="Demanda 09-24" sheetId="1" r:id="rId1"/>
    <sheet name="Clasif.llamadas 09-24" sheetId="2" r:id="rId2"/>
    <sheet name="Institución 09-24" sheetId="3" r:id="rId3"/>
    <sheet name="Tipo de incidente 09-2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C11" i="3" s="1"/>
  <c r="B5" i="1"/>
  <c r="B4" i="1"/>
  <c r="C15" i="3" l="1"/>
  <c r="C6" i="3"/>
  <c r="C5" i="3"/>
  <c r="B5" i="2" l="1"/>
  <c r="G4" i="4"/>
  <c r="G5" i="4"/>
  <c r="G6" i="4"/>
  <c r="G7" i="4"/>
  <c r="G8" i="4"/>
  <c r="G9" i="4"/>
  <c r="G10" i="4"/>
  <c r="G11" i="4"/>
  <c r="G12" i="4"/>
  <c r="G3" i="4"/>
  <c r="F4" i="4"/>
  <c r="F5" i="4"/>
  <c r="F6" i="4"/>
  <c r="F7" i="4"/>
  <c r="F8" i="4"/>
  <c r="F9" i="4"/>
  <c r="F10" i="4"/>
  <c r="F11" i="4"/>
  <c r="F12" i="4"/>
  <c r="F3" i="4"/>
  <c r="C9" i="3"/>
  <c r="C7" i="3" l="1"/>
  <c r="C8" i="3"/>
  <c r="C17" i="3"/>
  <c r="C16" i="3"/>
  <c r="C14" i="3"/>
  <c r="C12" i="3"/>
  <c r="C13" i="3"/>
  <c r="C10" i="3"/>
  <c r="C4" i="3" l="1"/>
  <c r="B10" i="2"/>
  <c r="B11" i="2"/>
  <c r="B9" i="2"/>
  <c r="B8" i="2"/>
  <c r="B7" i="2"/>
  <c r="B6" i="2"/>
  <c r="B4" i="2"/>
  <c r="B24" i="2" s="1"/>
  <c r="B20" i="2"/>
  <c r="B6" i="1"/>
  <c r="B7" i="1" s="1"/>
  <c r="B12" i="2" l="1"/>
  <c r="B28" i="2" l="1"/>
  <c r="B27" i="2"/>
  <c r="B26" i="2"/>
  <c r="B25" i="2"/>
  <c r="B23" i="2" l="1"/>
  <c r="B21" i="2"/>
  <c r="B22" i="2"/>
  <c r="C8" i="2"/>
  <c r="B4" i="4"/>
  <c r="G2" i="4" l="1"/>
  <c r="C10" i="4"/>
  <c r="B19" i="2"/>
  <c r="B18" i="2" s="1"/>
  <c r="C20" i="4"/>
  <c r="C7" i="2"/>
  <c r="C121" i="4"/>
  <c r="C105" i="4"/>
  <c r="C89" i="4"/>
  <c r="C73" i="4"/>
  <c r="C57" i="4"/>
  <c r="C49" i="4"/>
  <c r="C33" i="4"/>
  <c r="C25" i="4"/>
  <c r="C17" i="4"/>
  <c r="C136"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3"/>
  <c r="D6" i="3"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C23" i="2"/>
  <c r="D7" i="3" l="1"/>
  <c r="D8" i="3" s="1"/>
  <c r="D9" i="3" l="1"/>
  <c r="D10" i="3"/>
  <c r="D11" i="3" s="1"/>
  <c r="D12" i="3" l="1"/>
  <c r="D13" i="3"/>
  <c r="D14" i="3"/>
  <c r="D15" i="3"/>
  <c r="D16" i="3"/>
  <c r="D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<sst xmlns="http://schemas.openxmlformats.org/spreadsheetml/2006/main" count="228" uniqueCount="201">
  <si>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</si>
  <si>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</si>
  <si>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</si>
  <si>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</si>
  <si>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</si>
  <si>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</si>
  <si>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</si>
  <si>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</si>
  <si>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</si>
  <si>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</si>
  <si>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</si>
  <si>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</si>
  <si>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</si>
  <si>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</si>
  <si>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</si>
  <si>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</si>
  <si>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</si>
  <si>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</si>
  <si>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</si>
  <si>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</si>
  <si>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</si>
  <si>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</si>
  <si>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</si>
  <si>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</si>
  <si>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</si>
  <si>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</si>
  <si>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</si>
  <si>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</si>
  <si>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</si>
  <si>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</si>
  <si>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</si>
  <si>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</si>
  <si>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</si>
  <si>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</si>
  <si>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</si>
  <si>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</si>
  <si>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</si>
  <si>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</si>
  <si>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</si>
  <si>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</si>
  <si>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</si>
  <si>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</si>
  <si>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</si>
  <si>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</si>
  <si>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</si>
  <si>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</si>
  <si>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</si>
  <si>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</si>
  <si>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</si>
  <si>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</si>
  <si>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</si>
  <si>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</si>
  <si>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</si>
  <si>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</si>
  <si>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</si>
  <si>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</si>
  <si>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</si>
  <si>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</si>
  <si>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</si>
  <si>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</si>
  <si>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</si>
  <si>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</si>
  <si>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</si>
  <si>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</si>
  <si>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</si>
  <si>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</si>
  <si>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</si>
  <si>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</si>
  <si>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</si>
  <si>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</si>
  <si>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</si>
  <si>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</si>
  <si>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</si>
  <si>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</si>
  <si>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</si>
  <si>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</si>
  <si>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</si>
  <si>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</si>
  <si>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</si>
  <si>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</si>
  <si>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</si>
  <si>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</si>
  <si>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</si>
  <si>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</si>
  <si>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</si>
  <si>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</si>
  <si>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</si>
  <si>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</si>
  <si>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</si>
  <si>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</si>
  <si>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</si>
  <si>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</si>
  <si>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</si>
  <si>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</si>
  <si>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</si>
  <si>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</si>
  <si>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</si>
  <si>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</si>
  <si>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</si>
  <si>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</si>
  <si>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</si>
  <si>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</si>
  <si>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</si>
  <si>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</si>
  <si>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</si>
  <si>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</si>
  <si>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</si>
  <si>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</si>
  <si>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</si>
  <si>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</si>
  <si>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</si>
  <si>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</si>
  <si>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</si>
  <si>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</si>
  <si>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</si>
  <si>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</si>
  <si>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</si>
  <si>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</si>
  <si>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</si>
  <si>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</si>
  <si>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</si>
  <si>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</si>
  <si>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</si>
  <si>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</si>
  <si>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</si>
  <si>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</si>
  <si>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</si>
  <si>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</si>
  <si>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</si>
  <si>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</si>
  <si>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</si>
  <si>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</si>
  <si>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</si>
  <si>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</si>
  <si>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</si>
  <si>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</si>
  <si>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</si>
  <si>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</si>
  <si>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</si>
  <si>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</si>
  <si>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</si>
  <si>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</si>
  <si>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</si>
  <si>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</si>
  <si>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</si>
  <si>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</si>
  <si>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393 / BOM - QUEJAS</t>
  </si>
  <si>
    <t>449 / EXPLOSIVOS</t>
  </si>
  <si>
    <t>432 / DENUNCIAS MATERIALES PELIGROSOS</t>
  </si>
  <si>
    <t>291 / OIJ - CONSULTA DE INCIDENTE</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</si>
  <si>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</si>
  <si>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</si>
  <si>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</si>
  <si>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</si>
  <si>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793 / CCSS - QUEJAS</t>
  </si>
  <si>
    <t>Descartadas automáticamente</t>
  </si>
  <si>
    <t>Ministerio de Salud</t>
  </si>
  <si>
    <t>702 / COORDINACIÓN TRASLADO TERRESTRE DE PACIENTES</t>
  </si>
  <si>
    <t>703 / PLÉTORA SERVICIOS ESTABLECIMIENTOS CCSS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</si>
  <si>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</si>
  <si>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</si>
  <si>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</si>
  <si>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</si>
  <si>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</si>
  <si>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</si>
  <si>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</si>
  <si>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</si>
  <si>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</si>
  <si>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</si>
  <si>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</si>
  <si>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</si>
  <si>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736 / HNSM - CONSULTA DE INCIDENTE</t>
  </si>
  <si>
    <t>Guarda Costas</t>
  </si>
  <si>
    <t>450 / CENTRO PENITENCIARIO</t>
  </si>
  <si>
    <t>468 / BITACORA DE OPERATIVOS</t>
  </si>
  <si>
    <t>589 / COLABORACIÓN INTERINSTITUCIONAL</t>
  </si>
  <si>
    <t>mes a consultar</t>
  </si>
  <si>
    <t>912 / DESLIZAMIENTO</t>
  </si>
  <si>
    <t>940 / DECLARATORIA DE ALERTA CNE</t>
  </si>
  <si>
    <t>583 / MONITOREO ESTADO TIEMPO (INUNDACION)</t>
  </si>
  <si>
    <t>Institución</t>
  </si>
  <si>
    <t xml:space="preserve">Otros </t>
  </si>
  <si>
    <t>904 / AVALANCHA O FLUJOS DE LODO</t>
  </si>
  <si>
    <t>392 / BOM - FELICITACIONES</t>
  </si>
  <si>
    <t>293 / OIJ - QUEJAS</t>
  </si>
  <si>
    <t>Sistema de Emergencias 9-1-1. Demanda del servicio, setiembre 2024</t>
  </si>
  <si>
    <t>Sistema de Emergencias 9-1-1. Cantidad de llamadas atendidas por operador según su clasificación,  setiembre 2024</t>
  </si>
  <si>
    <t>Sistema de Emergencias 9-1-1. Cantidad de incidentes por institución, setiembre 2024</t>
  </si>
  <si>
    <t>Sistema de Emergencias 9-1-1. Cantidad de incidentes por clasificación, setiembre 2024</t>
  </si>
  <si>
    <t>M.S.P.</t>
  </si>
  <si>
    <t>Cruz Roja</t>
  </si>
  <si>
    <t>Tránsito</t>
  </si>
  <si>
    <t>CCSS</t>
  </si>
  <si>
    <t>PANI</t>
  </si>
  <si>
    <t>C.N.E.</t>
  </si>
  <si>
    <t>O.I.J.</t>
  </si>
  <si>
    <t>INAMU</t>
  </si>
  <si>
    <t>H.N.S.M.</t>
  </si>
  <si>
    <t>9-1-1</t>
  </si>
  <si>
    <t>183 / PANI - QUEJAS</t>
  </si>
  <si>
    <t>792 / CCSS - FELICITACIONES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</si>
</sst>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4/Diario%202024.xlsx" TargetMode="External"/><Relationship Id="rId1" Type="http://schemas.openxmlformats.org/officeDocument/2006/relationships/externalLinkPath" Target="/sites/PublicacionesNiveldeServicio/Shared%20Documents/General/01-Diario%20Nivel%20de%20Servicio/2024/Diar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CHA"/>
      <sheetName val="Central 23-24"/>
      <sheetName val="Clasf.Llamad24"/>
      <sheetName val="Incid.xProv."/>
      <sheetName val="IncidxTipo"/>
      <sheetName val="Clasf.Llamadas total"/>
      <sheetName val="Pro.Diario"/>
      <sheetName val="Totales"/>
      <sheetName val="Central 22"/>
      <sheetName val="Central 19-20-21"/>
      <sheetName val="Central histor."/>
      <sheetName val="Clasf.Llamada13 al 23"/>
      <sheetName val="Atendidas 24 por hora"/>
      <sheetName val="Abandonadas 24 por hora"/>
      <sheetName val="Personal 24 por hora"/>
      <sheetName val="Veloc.respuesta"/>
    </sheetNames>
    <sheetDataSet>
      <sheetData sheetId="0"/>
      <sheetData sheetId="1"/>
      <sheetData sheetId="2"/>
      <sheetData sheetId="3"/>
      <sheetData sheetId="4"/>
      <sheetData sheetId="5">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44839</v>
          </cell>
          <cell r="D145">
            <v>1611</v>
          </cell>
          <cell r="E145">
            <v>937</v>
          </cell>
          <cell r="G145">
            <v>4969</v>
          </cell>
          <cell r="H145">
            <v>53</v>
          </cell>
          <cell r="I145">
            <v>276</v>
          </cell>
          <cell r="J145">
            <v>32</v>
          </cell>
          <cell r="L145">
            <v>11</v>
          </cell>
        </row>
        <row r="146">
          <cell r="A146">
            <v>45597</v>
          </cell>
          <cell r="C146">
            <v>0</v>
          </cell>
          <cell r="D146">
            <v>0</v>
          </cell>
          <cell r="E146">
            <v>0</v>
          </cell>
          <cell r="G146">
            <v>0</v>
          </cell>
          <cell r="H146">
            <v>0</v>
          </cell>
          <cell r="I146">
            <v>0</v>
          </cell>
          <cell r="J146">
            <v>0</v>
          </cell>
          <cell r="L146">
            <v>0</v>
          </cell>
        </row>
        <row r="147">
          <cell r="A147">
            <v>45627</v>
          </cell>
          <cell r="C147">
            <v>0</v>
          </cell>
          <cell r="D147">
            <v>0</v>
          </cell>
          <cell r="E147">
            <v>0</v>
          </cell>
          <cell r="G147">
            <v>0</v>
          </cell>
          <cell r="H147">
            <v>0</v>
          </cell>
          <cell r="I147">
            <v>0</v>
          </cell>
          <cell r="J147">
            <v>0</v>
          </cell>
          <cell r="L147">
            <v>0</v>
          </cell>
        </row>
        <row r="148">
          <cell r="A148" t="str">
            <v>TOTAL 2024</v>
          </cell>
          <cell r="C148">
            <v>1349625</v>
          </cell>
          <cell r="D148">
            <v>50036</v>
          </cell>
          <cell r="E148">
            <v>39333</v>
          </cell>
          <cell r="G148">
            <v>367962</v>
          </cell>
          <cell r="H148">
            <v>1429</v>
          </cell>
          <cell r="I148">
            <v>24848</v>
          </cell>
          <cell r="J148">
            <v>1848</v>
          </cell>
          <cell r="L148">
            <v>423</v>
          </cell>
        </row>
      </sheetData>
      <sheetData sheetId="6"/>
      <sheetData sheetId="7">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1629808</v>
          </cell>
          <cell r="H28">
            <v>1824386</v>
          </cell>
          <cell r="N28">
            <v>196752</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65262</v>
          </cell>
          <cell r="H38">
            <v>52935</v>
          </cell>
          <cell r="N38">
            <v>7579</v>
          </cell>
        </row>
        <row r="39">
          <cell r="A39">
            <v>45597</v>
          </cell>
          <cell r="D39">
            <v>0</v>
          </cell>
          <cell r="H39">
            <v>0</v>
          </cell>
          <cell r="N39">
            <v>0</v>
          </cell>
        </row>
        <row r="40">
          <cell r="A40">
            <v>45627</v>
          </cell>
          <cell r="D40">
            <v>0</v>
          </cell>
          <cell r="H40">
            <v>0</v>
          </cell>
          <cell r="N40">
            <v>0</v>
          </cell>
        </row>
      </sheetData>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7" totalsRowShown="0" headerRowDxfId="2">
  <autoFilter ref="A3:D17" xr:uid="{F32241C8-5C32-4C24-827D-DF335E5476AB}">
    <filterColumn colId="0" hiddenButton="1"/>
    <filterColumn colId="1" hiddenButton="1"/>
    <filterColumn colId="2" hiddenButton="1"/>
    <filterColumn colId="3" hiddenButton="1"/>
  </autoFilter>
  <sortState xmlns:xlrd2="http://schemas.microsoft.com/office/spreadsheetml/2017/richdata2" ref="A4:D17">
    <sortCondition descending="1" ref="B5:B17"/>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D26" sqref="D26"/>
    </sheetView>
  </sheetViews>
  <sheetFormatPr baseColWidth="10" defaultRowHeight="14.4" x14ac:dyDescent="0.3"/>
  <cols>
    <col min="1" max="1" width="23.21875" customWidth="1"/>
    <col min="2" max="2" width="8.21875" bestFit="1" customWidth="1"/>
  </cols>
  <sheetData>
    <row r="1" spans="1:9" x14ac:dyDescent="0.3">
      <c r="A1" t="s">
        <v>185</v>
      </c>
      <c r="I1" t="s">
        <v>176</v>
      </c>
    </row>
    <row r="2" spans="1:9" x14ac:dyDescent="0.3">
      <c r="I2" s="17">
        <v>45536</v>
      </c>
    </row>
    <row r="3" spans="1:9" s="2" customFormat="1" x14ac:dyDescent="0.3">
      <c r="A3" s="11" t="s">
        <v>0</v>
      </c>
      <c r="B3" s="11" t="s">
        <v>1</v>
      </c>
      <c r="C3" s="11" t="s">
        <v>5</v>
      </c>
      <c r="D3" s="11" t="s">
        <v>6</v>
      </c>
      <c r="I3" s="1"/>
    </row>
    <row r="4" spans="1:9" x14ac:dyDescent="0.3">
      <c r="A4" t="s">
        <v>152</v>
      </c>
      <c r="B4" s="1">
        <f>+_xlfn.XLOOKUP(I2,[1]Totales!$A:$A,[1]Totales!$D:$D)</f>
        <v>201204</v>
      </c>
      <c r="C4" s="5">
        <f>+Tabla1[[#This Row],[Cantidad]]/$B$7</f>
        <v>0.51879833018330335</v>
      </c>
      <c r="D4" s="5">
        <f>+Tabla1[[#This Row],[% Relativo]]</f>
        <v>0.51879833018330335</v>
      </c>
      <c r="H4" s="1"/>
      <c r="I4" s="1"/>
    </row>
    <row r="5" spans="1:9" x14ac:dyDescent="0.3">
      <c r="A5" t="s">
        <v>3</v>
      </c>
      <c r="B5" s="1">
        <f>+_xlfn.XLOOKUP(I2,[1]Totales!$A:$A,[1]Totales!$H:$H)</f>
        <v>167328</v>
      </c>
      <c r="C5" s="5">
        <f>+Tabla1[[#This Row],[Cantidad]]/$B$7</f>
        <v>0.43145010533046951</v>
      </c>
      <c r="D5" s="6">
        <f>+D4+Tabla1[[#This Row],[% Relativo]]</f>
        <v>0.9502484355137728</v>
      </c>
      <c r="H5" s="1"/>
      <c r="I5" s="1"/>
    </row>
    <row r="6" spans="1:9" x14ac:dyDescent="0.3">
      <c r="A6" t="s">
        <v>2</v>
      </c>
      <c r="B6" s="1">
        <f>+_xlfn.XLOOKUP(I2,[1]Totales!$A:$A,[1]Totales!$N:$N)</f>
        <v>19295</v>
      </c>
      <c r="C6" s="5">
        <f>+Tabla1[[#This Row],[Cantidad]]/$B$7</f>
        <v>4.9751564486227105E-2</v>
      </c>
      <c r="D6" s="6">
        <f>+D5+Tabla1[[#This Row],[% Relativo]]</f>
        <v>0.99999999999999989</v>
      </c>
      <c r="H6" s="1"/>
      <c r="I6" s="1"/>
    </row>
    <row r="7" spans="1:9" x14ac:dyDescent="0.3">
      <c r="A7" s="4" t="s">
        <v>4</v>
      </c>
      <c r="B7" s="3">
        <f>SUBTOTAL(109,B4:B6)</f>
        <v>387827</v>
      </c>
      <c r="C7" s="8">
        <f>+Tabla1[[#This Row],[Cantidad]]/$B$7</f>
        <v>1</v>
      </c>
    </row>
    <row r="9" spans="1:9" x14ac:dyDescent="0.3">
      <c r="A9" t="s">
        <v>21</v>
      </c>
    </row>
    <row r="10" spans="1:9" x14ac:dyDescent="0.3">
      <c r="A10" t="s">
        <v>22</v>
      </c>
    </row>
    <row r="11" spans="1:9" x14ac:dyDescent="0.3">
      <c r="A11" t="s">
        <v>153</v>
      </c>
    </row>
    <row r="12" spans="1:9" x14ac:dyDescent="0.3">
      <c r="A12" t="s">
        <v>23</v>
      </c>
    </row>
    <row r="16" spans="1:9" x14ac:dyDescent="0.3">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7" workbookViewId="0">
      <selection activeCell="A17" sqref="A17:C28"/>
    </sheetView>
  </sheetViews>
  <sheetFormatPr baseColWidth="10" defaultRowHeight="14.4" x14ac:dyDescent="0.3"/>
  <cols>
    <col min="1" max="1" width="26.88671875" customWidth="1"/>
  </cols>
  <sheetData>
    <row r="1" spans="1:10" x14ac:dyDescent="0.3">
      <c r="A1" t="s">
        <v>186</v>
      </c>
    </row>
    <row r="3" spans="1:10" x14ac:dyDescent="0.3">
      <c r="A3" s="11" t="s">
        <v>14</v>
      </c>
      <c r="B3" s="11" t="s">
        <v>1</v>
      </c>
      <c r="C3" s="11" t="s">
        <v>5</v>
      </c>
      <c r="D3" s="11" t="s">
        <v>6</v>
      </c>
    </row>
    <row r="4" spans="1:10" x14ac:dyDescent="0.3">
      <c r="A4" t="s">
        <v>155</v>
      </c>
      <c r="B4" s="1">
        <f>+_xlfn.XLOOKUP('Demanda 09-24'!I2,[1]Totales!$A:$A,[1]Totales!$D:$D)</f>
        <v>201204</v>
      </c>
      <c r="C4" s="16">
        <f t="shared" ref="C4:C11" si="0">+B4/$B$12</f>
        <v>0.54957103173627675</v>
      </c>
      <c r="D4" s="7">
        <f>+C4</f>
        <v>0.54957103173627675</v>
      </c>
      <c r="G4" s="1"/>
    </row>
    <row r="5" spans="1:10" x14ac:dyDescent="0.3">
      <c r="A5" t="s">
        <v>7</v>
      </c>
      <c r="B5" s="1">
        <f>+_xlfn.XLOOKUP('Demanda 09-24'!I2,'[1]Clasf.Llamadas total'!$A:$A,'[1]Clasf.Llamadas total'!$C:$C)</f>
        <v>139363</v>
      </c>
      <c r="C5" s="16">
        <f t="shared" si="0"/>
        <v>0.38065777865182965</v>
      </c>
      <c r="D5" s="7">
        <f>+D4+C5</f>
        <v>0.93022881038810645</v>
      </c>
      <c r="G5" s="1"/>
    </row>
    <row r="6" spans="1:10" x14ac:dyDescent="0.3">
      <c r="A6" t="s">
        <v>10</v>
      </c>
      <c r="B6" s="1">
        <f>+_xlfn.XLOOKUP('Demanda 09-24'!I2,'[1]Clasf.Llamadas total'!$A:$A,'[1]Clasf.Llamadas total'!$G:$G)</f>
        <v>16298</v>
      </c>
      <c r="C6" s="16">
        <f t="shared" si="0"/>
        <v>4.4516553722778067E-2</v>
      </c>
      <c r="D6" s="7">
        <f t="shared" ref="D6:D11" si="1">+D5+C6</f>
        <v>0.97474536411088453</v>
      </c>
      <c r="G6" s="1"/>
    </row>
    <row r="7" spans="1:10" x14ac:dyDescent="0.3">
      <c r="A7" t="s">
        <v>8</v>
      </c>
      <c r="B7" s="1">
        <f>+_xlfn.XLOOKUP('Demanda 09-24'!I2,'[1]Clasf.Llamadas total'!$A:$A,'[1]Clasf.Llamadas total'!$D:$D)</f>
        <v>4612</v>
      </c>
      <c r="C7" s="16">
        <f t="shared" si="0"/>
        <v>1.259727241191879E-2</v>
      </c>
      <c r="D7" s="7">
        <f t="shared" si="1"/>
        <v>0.9873426365228033</v>
      </c>
      <c r="G7" s="1"/>
    </row>
    <row r="8" spans="1:10" x14ac:dyDescent="0.3">
      <c r="A8" t="s">
        <v>9</v>
      </c>
      <c r="B8" s="1">
        <f>+_xlfn.XLOOKUP('Demanda 09-24'!I2,'[1]Clasf.Llamadas total'!$A:$A,'[1]Clasf.Llamadas total'!$E:$E)</f>
        <v>3278</v>
      </c>
      <c r="C8" s="16">
        <f t="shared" si="0"/>
        <v>8.953568726424499E-3</v>
      </c>
      <c r="D8" s="7">
        <f t="shared" si="1"/>
        <v>0.9962962052492278</v>
      </c>
      <c r="G8" s="1"/>
    </row>
    <row r="9" spans="1:10" x14ac:dyDescent="0.3">
      <c r="A9" t="s">
        <v>12</v>
      </c>
      <c r="B9" s="1">
        <f>+_xlfn.XLOOKUP('Demanda 09-24'!I2,'[1]Clasf.Llamadas total'!$A:$A,'[1]Clasf.Llamadas total'!$I:$I)</f>
        <v>1036</v>
      </c>
      <c r="C9" s="16">
        <f t="shared" si="0"/>
        <v>2.8297428921829717E-3</v>
      </c>
      <c r="D9" s="6">
        <f t="shared" si="1"/>
        <v>0.99912594814141076</v>
      </c>
      <c r="G9" s="1"/>
    </row>
    <row r="10" spans="1:10" x14ac:dyDescent="0.3">
      <c r="A10" t="s">
        <v>11</v>
      </c>
      <c r="B10" s="1">
        <f>+_xlfn.XLOOKUP('Demanda 09-24'!I2,'[1]Clasf.Llamadas total'!$A:$A,'[1]Clasf.Llamadas total'!$H:$H)</f>
        <v>153</v>
      </c>
      <c r="C10" s="9">
        <f t="shared" si="0"/>
        <v>4.1790604488802576E-4</v>
      </c>
      <c r="D10" s="10">
        <f t="shared" si="1"/>
        <v>0.99954385418629876</v>
      </c>
      <c r="G10" s="1"/>
    </row>
    <row r="11" spans="1:10" x14ac:dyDescent="0.3">
      <c r="A11" t="s">
        <v>13</v>
      </c>
      <c r="B11" s="1">
        <f>+_xlfn.XLOOKUP('Demanda 09-24'!I2,'[1]Clasf.Llamadas total'!$A:$A,'[1]Clasf.Llamadas total'!$J:$J)+_xlfn.XLOOKUP('Demanda 09-24'!I2,'[1]Clasf.Llamadas total'!$A:$A,'[1]Clasf.Llamadas total'!$L:$L)</f>
        <v>167</v>
      </c>
      <c r="C11" s="9">
        <f t="shared" si="0"/>
        <v>4.5614581370130916E-4</v>
      </c>
      <c r="D11" s="7">
        <f t="shared" si="1"/>
        <v>1</v>
      </c>
      <c r="G11" s="1"/>
    </row>
    <row r="12" spans="1:10" x14ac:dyDescent="0.3">
      <c r="A12" s="4" t="s">
        <v>4</v>
      </c>
      <c r="B12" s="3">
        <f>SUM(B4:B11)</f>
        <v>366111</v>
      </c>
      <c r="C12" s="8">
        <f>SUM(C4:C11)</f>
        <v>1</v>
      </c>
      <c r="I12" s="1"/>
      <c r="J12" s="1"/>
    </row>
    <row r="15" spans="1:10" x14ac:dyDescent="0.3">
      <c r="A15" t="s">
        <v>186</v>
      </c>
    </row>
    <row r="17" spans="1:7" x14ac:dyDescent="0.3">
      <c r="A17" s="18" t="s">
        <v>15</v>
      </c>
      <c r="B17" s="18" t="s">
        <v>16</v>
      </c>
      <c r="C17" s="18" t="s">
        <v>17</v>
      </c>
    </row>
    <row r="18" spans="1:7" x14ac:dyDescent="0.3">
      <c r="A18" s="19" t="s">
        <v>18</v>
      </c>
      <c r="B18" s="20">
        <f>+B19+B23</f>
        <v>366111</v>
      </c>
      <c r="C18" s="21">
        <v>1</v>
      </c>
      <c r="G18" s="1"/>
    </row>
    <row r="19" spans="1:7" x14ac:dyDescent="0.3">
      <c r="A19" s="22" t="s">
        <v>19</v>
      </c>
      <c r="B19" s="23">
        <f>+B20+B21+B22</f>
        <v>139683</v>
      </c>
      <c r="C19" s="24">
        <f>+B19/B18</f>
        <v>0.38153183051041895</v>
      </c>
    </row>
    <row r="20" spans="1:7" x14ac:dyDescent="0.3">
      <c r="A20" s="25" t="s">
        <v>7</v>
      </c>
      <c r="B20" s="26">
        <f>+_xlfn.XLOOKUP(A20,$A$4:$A$11,$B$4:$B$11)</f>
        <v>139363</v>
      </c>
      <c r="C20" s="27"/>
    </row>
    <row r="21" spans="1:7" x14ac:dyDescent="0.3">
      <c r="A21" s="25" t="s">
        <v>13</v>
      </c>
      <c r="B21" s="26">
        <f>+_xlfn.XLOOKUP(A21,$A$4:$A$11,$B$4:$B$11)</f>
        <v>167</v>
      </c>
      <c r="C21" s="27"/>
    </row>
    <row r="22" spans="1:7" x14ac:dyDescent="0.3">
      <c r="A22" s="25" t="s">
        <v>11</v>
      </c>
      <c r="B22" s="26">
        <f>+_xlfn.XLOOKUP(A22,$A$4:$A$11,$B$4:$B$11)</f>
        <v>153</v>
      </c>
      <c r="C22" s="27"/>
    </row>
    <row r="23" spans="1:7" x14ac:dyDescent="0.3">
      <c r="A23" s="22" t="s">
        <v>20</v>
      </c>
      <c r="B23" s="23">
        <f>+B24+B25+B26+B27+B28</f>
        <v>226428</v>
      </c>
      <c r="C23" s="24">
        <f>+B23/B18</f>
        <v>0.61846816948958105</v>
      </c>
    </row>
    <row r="24" spans="1:7" x14ac:dyDescent="0.3">
      <c r="A24" s="28" t="s">
        <v>155</v>
      </c>
      <c r="B24" s="29">
        <f>+_xlfn.XLOOKUP(A24,$A$4:$A$11,$B$4:$B$11)</f>
        <v>201204</v>
      </c>
      <c r="C24" s="30"/>
    </row>
    <row r="25" spans="1:7" x14ac:dyDescent="0.3">
      <c r="A25" s="25" t="s">
        <v>10</v>
      </c>
      <c r="B25" s="26">
        <f>+_xlfn.XLOOKUP(A25,$A$4:$A$11,$B$4:$B$11)</f>
        <v>16298</v>
      </c>
      <c r="C25" s="27"/>
    </row>
    <row r="26" spans="1:7" x14ac:dyDescent="0.3">
      <c r="A26" s="25" t="s">
        <v>8</v>
      </c>
      <c r="B26" s="26">
        <f>+_xlfn.XLOOKUP(A26,$A$4:$A$11,$B$4:$B$11)</f>
        <v>4612</v>
      </c>
      <c r="C26" s="27"/>
    </row>
    <row r="27" spans="1:7" x14ac:dyDescent="0.3">
      <c r="A27" s="25" t="s">
        <v>9</v>
      </c>
      <c r="B27" s="26">
        <f>+_xlfn.XLOOKUP(A27,$A$4:$A$11,$B$4:$B$11)</f>
        <v>3278</v>
      </c>
      <c r="C27" s="27"/>
    </row>
    <row r="28" spans="1:7" x14ac:dyDescent="0.3">
      <c r="A28" s="28" t="s">
        <v>12</v>
      </c>
      <c r="B28" s="29">
        <f>+_xlfn.XLOOKUP(A28,$A$4:$A$11,$B$4:$B$11)</f>
        <v>1036</v>
      </c>
      <c r="C28" s="30"/>
    </row>
    <row r="30" spans="1:7" x14ac:dyDescent="0.3">
      <c r="A30" t="s">
        <v>24</v>
      </c>
    </row>
    <row r="31" spans="1:7" x14ac:dyDescent="0.3">
      <c r="A31" t="s">
        <v>25</v>
      </c>
    </row>
    <row r="32" spans="1:7" x14ac:dyDescent="0.3">
      <c r="A32" t="s">
        <v>26</v>
      </c>
    </row>
    <row r="33" spans="1:1" x14ac:dyDescent="0.3">
      <c r="A33" t="s">
        <v>27</v>
      </c>
    </row>
    <row r="34" spans="1:1" x14ac:dyDescent="0.3">
      <c r="A34" t="s">
        <v>28</v>
      </c>
    </row>
    <row r="35" spans="1:1" x14ac:dyDescent="0.3">
      <c r="A35" t="s">
        <v>29</v>
      </c>
    </row>
    <row r="36" spans="1:1" x14ac:dyDescent="0.3">
      <c r="A36" t="s">
        <v>30</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J21"/>
  <sheetViews>
    <sheetView workbookViewId="0">
      <selection activeCell="A3" sqref="A3:D17"/>
    </sheetView>
  </sheetViews>
  <sheetFormatPr baseColWidth="10" defaultRowHeight="14.4" x14ac:dyDescent="0.3"/>
  <cols>
    <col min="1" max="1" width="30.109375" bestFit="1" customWidth="1"/>
    <col min="2" max="2" width="10.44140625" customWidth="1"/>
    <col min="4" max="4" width="14.44140625" customWidth="1"/>
  </cols>
  <sheetData>
    <row r="1" spans="1:10" x14ac:dyDescent="0.3">
      <c r="A1" t="s">
        <v>187</v>
      </c>
    </row>
    <row r="3" spans="1:10" x14ac:dyDescent="0.3">
      <c r="A3" s="11" t="s">
        <v>31</v>
      </c>
      <c r="B3" s="11" t="s">
        <v>1</v>
      </c>
      <c r="C3" s="11" t="s">
        <v>5</v>
      </c>
      <c r="D3" s="11" t="s">
        <v>32</v>
      </c>
    </row>
    <row r="4" spans="1:10" x14ac:dyDescent="0.3">
      <c r="A4" s="11" t="s">
        <v>18</v>
      </c>
      <c r="B4" s="36">
        <f>+SUM(B5:B17)</f>
        <v>106218</v>
      </c>
      <c r="C4" s="37">
        <f>+SUM(C5:C17)</f>
        <v>1</v>
      </c>
      <c r="D4" s="11"/>
      <c r="I4" t="s">
        <v>189</v>
      </c>
      <c r="J4">
        <v>48401</v>
      </c>
    </row>
    <row r="5" spans="1:10" x14ac:dyDescent="0.3">
      <c r="A5" t="s">
        <v>33</v>
      </c>
      <c r="B5" s="1">
        <v>48401</v>
      </c>
      <c r="C5" s="16">
        <f>+B5/$B$4</f>
        <v>0.45567606243762826</v>
      </c>
      <c r="D5" s="7">
        <f>+C5</f>
        <v>0.45567606243762826</v>
      </c>
      <c r="I5" t="s">
        <v>190</v>
      </c>
      <c r="J5">
        <v>33454</v>
      </c>
    </row>
    <row r="6" spans="1:10" x14ac:dyDescent="0.3">
      <c r="A6" t="s">
        <v>34</v>
      </c>
      <c r="B6" s="1">
        <v>33454</v>
      </c>
      <c r="C6" s="16">
        <f>+B6/$B$4</f>
        <v>0.3149560338172438</v>
      </c>
      <c r="D6" s="7">
        <f>+D5+C6</f>
        <v>0.77063209625487206</v>
      </c>
      <c r="I6" t="s">
        <v>191</v>
      </c>
      <c r="J6">
        <v>11986</v>
      </c>
    </row>
    <row r="7" spans="1:10" x14ac:dyDescent="0.3">
      <c r="A7" t="s">
        <v>36</v>
      </c>
      <c r="B7" s="1">
        <v>11986</v>
      </c>
      <c r="C7" s="16">
        <f>+B7/$B$4</f>
        <v>0.11284339754090644</v>
      </c>
      <c r="D7" s="7">
        <f>+D6+C7</f>
        <v>0.8834754937957785</v>
      </c>
      <c r="I7" t="s">
        <v>35</v>
      </c>
      <c r="J7">
        <v>5931</v>
      </c>
    </row>
    <row r="8" spans="1:10" x14ac:dyDescent="0.3">
      <c r="A8" t="s">
        <v>35</v>
      </c>
      <c r="B8" s="1">
        <v>5931</v>
      </c>
      <c r="C8" s="16">
        <f>+B8/$B$4</f>
        <v>5.5837993560413489E-2</v>
      </c>
      <c r="D8" s="7">
        <f>+D7+C8</f>
        <v>0.93931348735619202</v>
      </c>
      <c r="I8" t="s">
        <v>192</v>
      </c>
      <c r="J8">
        <v>1696</v>
      </c>
    </row>
    <row r="9" spans="1:10" x14ac:dyDescent="0.3">
      <c r="A9" t="s">
        <v>43</v>
      </c>
      <c r="B9" s="1">
        <v>1696</v>
      </c>
      <c r="C9" s="5">
        <f>+B9/$B$4</f>
        <v>1.5967161874635184E-2</v>
      </c>
      <c r="D9" s="7">
        <f>+D8+C9</f>
        <v>0.95528064923082723</v>
      </c>
      <c r="I9" t="s">
        <v>193</v>
      </c>
      <c r="J9">
        <v>1617</v>
      </c>
    </row>
    <row r="10" spans="1:10" x14ac:dyDescent="0.3">
      <c r="A10" t="s">
        <v>37</v>
      </c>
      <c r="B10" s="1">
        <v>1617</v>
      </c>
      <c r="C10" s="5">
        <f>+B10/$B$4</f>
        <v>1.5223408461842626E-2</v>
      </c>
      <c r="D10" s="7">
        <f>+D9+C10</f>
        <v>0.9705040576926699</v>
      </c>
      <c r="I10" t="s">
        <v>194</v>
      </c>
      <c r="J10">
        <v>1178</v>
      </c>
    </row>
    <row r="11" spans="1:10" x14ac:dyDescent="0.3">
      <c r="A11" t="s">
        <v>39</v>
      </c>
      <c r="B11" s="1">
        <v>1178</v>
      </c>
      <c r="C11" s="5">
        <f>+B11/$B$4</f>
        <v>1.1090398990754863E-2</v>
      </c>
      <c r="D11" s="7">
        <f>+D10+C11</f>
        <v>0.98159445668342471</v>
      </c>
      <c r="I11" t="s">
        <v>195</v>
      </c>
      <c r="J11">
        <v>803</v>
      </c>
    </row>
    <row r="12" spans="1:10" x14ac:dyDescent="0.3">
      <c r="A12" t="s">
        <v>41</v>
      </c>
      <c r="B12" s="1">
        <v>803</v>
      </c>
      <c r="C12" s="5">
        <f>+B12/$B$4</f>
        <v>7.5599239300306919E-3</v>
      </c>
      <c r="D12" s="6">
        <f>+D11+C12</f>
        <v>0.9891543806134554</v>
      </c>
      <c r="I12" t="s">
        <v>196</v>
      </c>
      <c r="J12">
        <v>789</v>
      </c>
    </row>
    <row r="13" spans="1:10" x14ac:dyDescent="0.3">
      <c r="A13" t="s">
        <v>38</v>
      </c>
      <c r="B13" s="1">
        <v>789</v>
      </c>
      <c r="C13" s="5">
        <f>+B13/$B$4</f>
        <v>7.4281195277636561E-3</v>
      </c>
      <c r="D13" s="6">
        <f>+D12+C13</f>
        <v>0.99658250014121907</v>
      </c>
      <c r="I13" t="s">
        <v>197</v>
      </c>
      <c r="J13">
        <v>192</v>
      </c>
    </row>
    <row r="14" spans="1:10" x14ac:dyDescent="0.3">
      <c r="A14" t="s">
        <v>42</v>
      </c>
      <c r="B14" s="1">
        <v>192</v>
      </c>
      <c r="C14" s="5">
        <f>+B14/$B$4</f>
        <v>1.8076032310907755E-3</v>
      </c>
      <c r="D14" s="6">
        <f>+D13+C14</f>
        <v>0.99839010337230982</v>
      </c>
      <c r="I14" t="s">
        <v>198</v>
      </c>
      <c r="J14">
        <v>163</v>
      </c>
    </row>
    <row r="15" spans="1:10" x14ac:dyDescent="0.3">
      <c r="A15" t="s">
        <v>40</v>
      </c>
      <c r="B15" s="1">
        <v>163</v>
      </c>
      <c r="C15" s="5">
        <f>+B15/$B$4</f>
        <v>1.534579826394773E-3</v>
      </c>
      <c r="D15" s="10">
        <f>+D14+C15</f>
        <v>0.99992468319870464</v>
      </c>
      <c r="I15" t="s">
        <v>172</v>
      </c>
      <c r="J15">
        <v>8</v>
      </c>
    </row>
    <row r="16" spans="1:10" x14ac:dyDescent="0.3">
      <c r="A16" t="s">
        <v>172</v>
      </c>
      <c r="B16" s="1">
        <v>8</v>
      </c>
      <c r="C16" s="9">
        <f>+B16/$B$4</f>
        <v>7.5316801295448988E-5</v>
      </c>
      <c r="D16" s="7">
        <f>+D15+C16</f>
        <v>1</v>
      </c>
    </row>
    <row r="17" spans="1:4" x14ac:dyDescent="0.3">
      <c r="A17" t="s">
        <v>156</v>
      </c>
      <c r="B17" s="1">
        <v>0</v>
      </c>
      <c r="C17" s="16">
        <f>+B17/$B$4</f>
        <v>0</v>
      </c>
      <c r="D17" s="7">
        <f>+D16+C17</f>
        <v>1</v>
      </c>
    </row>
    <row r="19" spans="1:4" x14ac:dyDescent="0.3">
      <c r="A19" t="s">
        <v>24</v>
      </c>
    </row>
    <row r="20" spans="1:4" x14ac:dyDescent="0.3">
      <c r="A20" t="s">
        <v>44</v>
      </c>
    </row>
    <row r="21" spans="1:4" x14ac:dyDescent="0.3">
      <c r="A21" t="s">
        <v>45</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36"/>
  <sheetViews>
    <sheetView tabSelected="1" workbookViewId="0">
      <selection activeCell="F1" sqref="F1:I13"/>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188</v>
      </c>
      <c r="F1" s="31" t="s">
        <v>180</v>
      </c>
      <c r="G1" s="32" t="s">
        <v>1</v>
      </c>
      <c r="H1" s="38" t="s">
        <v>5</v>
      </c>
      <c r="I1" s="33" t="s">
        <v>32</v>
      </c>
    </row>
    <row r="2" spans="1:9" ht="16.2" thickBot="1" x14ac:dyDescent="0.35">
      <c r="F2" s="39" t="s">
        <v>18</v>
      </c>
      <c r="G2" s="40">
        <f>+SUM(B:B)-B4</f>
        <v>106218</v>
      </c>
      <c r="H2" s="41">
        <v>1</v>
      </c>
      <c r="I2" s="42"/>
    </row>
    <row r="3" spans="1:9" ht="15" thickBot="1" x14ac:dyDescent="0.35">
      <c r="A3" s="11" t="s">
        <v>46</v>
      </c>
      <c r="B3" s="11" t="s">
        <v>16</v>
      </c>
      <c r="C3" s="11" t="s">
        <v>5</v>
      </c>
      <c r="D3" s="11" t="s">
        <v>32</v>
      </c>
      <c r="F3" s="43" t="str">
        <f>REPLACE(A5,1,6,"")</f>
        <v>URGENCIA MÉDICA</v>
      </c>
      <c r="G3" s="34">
        <f>+B5</f>
        <v>9026</v>
      </c>
      <c r="H3" s="35">
        <f>+G3/$G$2</f>
        <v>8.4976181061590314E-2</v>
      </c>
      <c r="I3" s="44">
        <f>+H3</f>
        <v>8.4976181061590314E-2</v>
      </c>
    </row>
    <row r="4" spans="1:9" ht="15" thickBot="1" x14ac:dyDescent="0.35">
      <c r="A4" s="14" t="s">
        <v>18</v>
      </c>
      <c r="B4" s="15">
        <f>+SUM(B5:B384)</f>
        <v>106218</v>
      </c>
      <c r="C4" s="4"/>
      <c r="D4" s="4"/>
      <c r="F4" s="43" t="str">
        <f t="shared" ref="F4:F12" si="0">REPLACE(A6,1,6,"")</f>
        <v>VIOLENCIA INTRAFAMILIAR EN PROCESO</v>
      </c>
      <c r="G4" s="34">
        <f t="shared" ref="G4:G12" si="1">+B6</f>
        <v>8695</v>
      </c>
      <c r="H4" s="35">
        <f t="shared" ref="H4:H13" si="2">+G4/$G$2</f>
        <v>8.1859948407991115E-2</v>
      </c>
      <c r="I4" s="44">
        <f>+I3+H4</f>
        <v>0.16683612946958143</v>
      </c>
    </row>
    <row r="5" spans="1:9" ht="15" thickBot="1" x14ac:dyDescent="0.35">
      <c r="A5" t="s">
        <v>47</v>
      </c>
      <c r="B5">
        <v>9026</v>
      </c>
      <c r="C5" s="5">
        <f>+B5/$B$4</f>
        <v>8.4976181061590314E-2</v>
      </c>
      <c r="D5" s="6">
        <f>+C5</f>
        <v>8.4976181061590314E-2</v>
      </c>
      <c r="F5" s="43" t="str">
        <f t="shared" si="0"/>
        <v>CONTRA EL ORDEN</v>
      </c>
      <c r="G5" s="34">
        <f t="shared" si="1"/>
        <v>6969</v>
      </c>
      <c r="H5" s="35">
        <f t="shared" si="2"/>
        <v>6.5610348528497994E-2</v>
      </c>
      <c r="I5" s="44">
        <f t="shared" ref="I5:I13" si="3">+I4+H5</f>
        <v>0.23244647799807944</v>
      </c>
    </row>
    <row r="6" spans="1:9" ht="15" thickBot="1" x14ac:dyDescent="0.35">
      <c r="A6" t="s">
        <v>48</v>
      </c>
      <c r="B6">
        <v>8695</v>
      </c>
      <c r="C6" s="5">
        <f t="shared" ref="C6:C69" si="4">+B6/$B$4</f>
        <v>8.1859948407991115E-2</v>
      </c>
      <c r="D6" s="6">
        <f>+D5+C6</f>
        <v>0.16683612946958143</v>
      </c>
      <c r="F6" s="43" t="str">
        <f t="shared" si="0"/>
        <v>HECHOS DE TRÁNSITO</v>
      </c>
      <c r="G6" s="34">
        <f t="shared" si="1"/>
        <v>6356</v>
      </c>
      <c r="H6" s="35">
        <f t="shared" si="2"/>
        <v>5.9839198629234217E-2</v>
      </c>
      <c r="I6" s="44">
        <f t="shared" si="3"/>
        <v>0.29228567662731364</v>
      </c>
    </row>
    <row r="7" spans="1:9" ht="15" thickBot="1" x14ac:dyDescent="0.35">
      <c r="A7" t="s">
        <v>49</v>
      </c>
      <c r="B7">
        <v>6969</v>
      </c>
      <c r="C7" s="5">
        <f t="shared" si="4"/>
        <v>6.5610348528497994E-2</v>
      </c>
      <c r="D7" s="6">
        <f t="shared" ref="D7:D70" si="5">+D6+C7</f>
        <v>0.23244647799807944</v>
      </c>
      <c r="F7" s="43" t="str">
        <f t="shared" si="0"/>
        <v>RIÑA</v>
      </c>
      <c r="G7" s="34">
        <f t="shared" si="1"/>
        <v>6319</v>
      </c>
      <c r="H7" s="35">
        <f t="shared" si="2"/>
        <v>5.9490858423242768E-2</v>
      </c>
      <c r="I7" s="44">
        <f t="shared" si="3"/>
        <v>0.35177653505055639</v>
      </c>
    </row>
    <row r="8" spans="1:9" ht="15" thickBot="1" x14ac:dyDescent="0.35">
      <c r="A8" t="s">
        <v>51</v>
      </c>
      <c r="B8">
        <v>6356</v>
      </c>
      <c r="C8" s="5">
        <f t="shared" si="4"/>
        <v>5.9839198629234217E-2</v>
      </c>
      <c r="D8" s="6">
        <f t="shared" si="5"/>
        <v>0.29228567662731364</v>
      </c>
      <c r="F8" s="43" t="str">
        <f t="shared" si="0"/>
        <v>ACTIVIDAD SOSPECHOSA</v>
      </c>
      <c r="G8" s="34">
        <f t="shared" si="1"/>
        <v>5830</v>
      </c>
      <c r="H8" s="35">
        <f t="shared" si="2"/>
        <v>5.4887118944058448E-2</v>
      </c>
      <c r="I8" s="44">
        <f t="shared" si="3"/>
        <v>0.40666365399461485</v>
      </c>
    </row>
    <row r="9" spans="1:9" ht="15" thickBot="1" x14ac:dyDescent="0.35">
      <c r="A9" t="s">
        <v>50</v>
      </c>
      <c r="B9">
        <v>6319</v>
      </c>
      <c r="C9" s="5">
        <f t="shared" si="4"/>
        <v>5.9490858423242768E-2</v>
      </c>
      <c r="D9" s="6">
        <f t="shared" si="5"/>
        <v>0.35177653505055639</v>
      </c>
      <c r="F9" s="43" t="str">
        <f t="shared" si="0"/>
        <v>COLISIÓN</v>
      </c>
      <c r="G9" s="34">
        <f t="shared" si="1"/>
        <v>3146</v>
      </c>
      <c r="H9" s="35">
        <f t="shared" si="2"/>
        <v>2.9618332109435312E-2</v>
      </c>
      <c r="I9" s="44">
        <f t="shared" si="3"/>
        <v>0.43628198610405017</v>
      </c>
    </row>
    <row r="10" spans="1:9" ht="15" thickBot="1" x14ac:dyDescent="0.35">
      <c r="A10" t="s">
        <v>52</v>
      </c>
      <c r="B10">
        <v>5830</v>
      </c>
      <c r="C10" s="5">
        <f t="shared" si="4"/>
        <v>5.4887118944058448E-2</v>
      </c>
      <c r="D10" s="6">
        <f t="shared" si="5"/>
        <v>0.40666365399461485</v>
      </c>
      <c r="F10" s="43" t="str">
        <f t="shared" si="0"/>
        <v>CONTRA LA PROPIEDAD (DENUNCIA/PROCESO)</v>
      </c>
      <c r="G10" s="34">
        <f t="shared" si="1"/>
        <v>3059</v>
      </c>
      <c r="H10" s="35">
        <f t="shared" si="2"/>
        <v>2.8799261895347306E-2</v>
      </c>
      <c r="I10" s="44">
        <f t="shared" si="3"/>
        <v>0.46508124799939748</v>
      </c>
    </row>
    <row r="11" spans="1:9" ht="15" thickBot="1" x14ac:dyDescent="0.35">
      <c r="A11" t="s">
        <v>55</v>
      </c>
      <c r="B11">
        <v>3146</v>
      </c>
      <c r="C11" s="5">
        <f t="shared" si="4"/>
        <v>2.9618332109435312E-2</v>
      </c>
      <c r="D11" s="6">
        <f t="shared" si="5"/>
        <v>0.43628198610405017</v>
      </c>
      <c r="F11" s="43" t="str">
        <f t="shared" si="0"/>
        <v>CAÍDA / PRECIPITACIÓN</v>
      </c>
      <c r="G11" s="34">
        <f t="shared" si="1"/>
        <v>2815</v>
      </c>
      <c r="H11" s="35">
        <f t="shared" si="2"/>
        <v>2.650209945583611E-2</v>
      </c>
      <c r="I11" s="44">
        <f t="shared" si="3"/>
        <v>0.49158334745523358</v>
      </c>
    </row>
    <row r="12" spans="1:9" ht="15" thickBot="1" x14ac:dyDescent="0.35">
      <c r="A12" t="s">
        <v>54</v>
      </c>
      <c r="B12">
        <v>3059</v>
      </c>
      <c r="C12" s="5">
        <f t="shared" si="4"/>
        <v>2.8799261895347306E-2</v>
      </c>
      <c r="D12" s="6">
        <f t="shared" si="5"/>
        <v>0.46508124799939748</v>
      </c>
      <c r="F12" s="43" t="str">
        <f t="shared" si="0"/>
        <v>PROBLEMAS RESPIRATORIOS</v>
      </c>
      <c r="G12" s="34">
        <f t="shared" si="1"/>
        <v>2559</v>
      </c>
      <c r="H12" s="35">
        <f t="shared" si="2"/>
        <v>2.4091961814381745E-2</v>
      </c>
      <c r="I12" s="44">
        <f t="shared" si="3"/>
        <v>0.51567530926961536</v>
      </c>
    </row>
    <row r="13" spans="1:9" ht="15" thickBot="1" x14ac:dyDescent="0.35">
      <c r="A13" t="s">
        <v>59</v>
      </c>
      <c r="B13">
        <v>2815</v>
      </c>
      <c r="C13" s="5">
        <f t="shared" si="4"/>
        <v>2.650209945583611E-2</v>
      </c>
      <c r="D13" s="6">
        <f t="shared" si="5"/>
        <v>0.49158334745523358</v>
      </c>
      <c r="F13" s="45" t="s">
        <v>181</v>
      </c>
      <c r="G13" s="46">
        <f>+G2-(SUM(G3:G12))</f>
        <v>51444</v>
      </c>
      <c r="H13" s="47">
        <f t="shared" si="2"/>
        <v>0.4843246907303847</v>
      </c>
      <c r="I13" s="44">
        <f t="shared" si="3"/>
        <v>1</v>
      </c>
    </row>
    <row r="14" spans="1:9" x14ac:dyDescent="0.3">
      <c r="A14" t="s">
        <v>57</v>
      </c>
      <c r="B14">
        <v>2559</v>
      </c>
      <c r="C14" s="5">
        <f t="shared" si="4"/>
        <v>2.4091961814381745E-2</v>
      </c>
      <c r="D14" s="6">
        <f t="shared" si="5"/>
        <v>0.51567530926961536</v>
      </c>
    </row>
    <row r="15" spans="1:9" x14ac:dyDescent="0.3">
      <c r="A15" t="s">
        <v>58</v>
      </c>
      <c r="B15">
        <v>2543</v>
      </c>
      <c r="C15" s="5">
        <f t="shared" si="4"/>
        <v>2.3941328211790847E-2</v>
      </c>
      <c r="D15" s="6">
        <f t="shared" si="5"/>
        <v>0.5396166374814062</v>
      </c>
    </row>
    <row r="16" spans="1:9" x14ac:dyDescent="0.3">
      <c r="A16" t="s">
        <v>56</v>
      </c>
      <c r="B16">
        <v>2501</v>
      </c>
      <c r="C16" s="5">
        <f t="shared" si="4"/>
        <v>2.3545915004989738E-2</v>
      </c>
      <c r="D16" s="6">
        <f t="shared" si="5"/>
        <v>0.56316255248639591</v>
      </c>
    </row>
    <row r="17" spans="1:4" x14ac:dyDescent="0.3">
      <c r="A17" t="s">
        <v>61</v>
      </c>
      <c r="B17">
        <v>2321</v>
      </c>
      <c r="C17" s="5">
        <f t="shared" si="4"/>
        <v>2.1851286975842137E-2</v>
      </c>
      <c r="D17" s="6">
        <f t="shared" si="5"/>
        <v>0.58501383946223806</v>
      </c>
    </row>
    <row r="18" spans="1:4" x14ac:dyDescent="0.3">
      <c r="A18" t="s">
        <v>60</v>
      </c>
      <c r="B18">
        <v>2212</v>
      </c>
      <c r="C18" s="5">
        <f t="shared" si="4"/>
        <v>2.0825095558191644E-2</v>
      </c>
      <c r="D18" s="6">
        <f t="shared" si="5"/>
        <v>0.60583893502042974</v>
      </c>
    </row>
    <row r="19" spans="1:4" x14ac:dyDescent="0.3">
      <c r="A19" t="s">
        <v>63</v>
      </c>
      <c r="B19">
        <v>2062</v>
      </c>
      <c r="C19" s="5">
        <f t="shared" si="4"/>
        <v>1.9412905533901976E-2</v>
      </c>
      <c r="D19" s="6">
        <f t="shared" si="5"/>
        <v>0.62525184055433169</v>
      </c>
    </row>
    <row r="20" spans="1:4" x14ac:dyDescent="0.3">
      <c r="A20" t="s">
        <v>65</v>
      </c>
      <c r="B20">
        <v>1966</v>
      </c>
      <c r="C20" s="5">
        <f t="shared" si="4"/>
        <v>1.8509103918356588E-2</v>
      </c>
      <c r="D20" s="6">
        <f t="shared" si="5"/>
        <v>0.64376094447268828</v>
      </c>
    </row>
    <row r="21" spans="1:4" x14ac:dyDescent="0.3">
      <c r="A21" t="s">
        <v>69</v>
      </c>
      <c r="B21">
        <v>1791</v>
      </c>
      <c r="C21" s="5">
        <f t="shared" si="4"/>
        <v>1.6861548890018643E-2</v>
      </c>
      <c r="D21" s="6">
        <f t="shared" si="5"/>
        <v>0.66062249336270695</v>
      </c>
    </row>
    <row r="22" spans="1:4" x14ac:dyDescent="0.3">
      <c r="A22" t="s">
        <v>68</v>
      </c>
      <c r="B22">
        <v>1684</v>
      </c>
      <c r="C22" s="5">
        <f t="shared" si="4"/>
        <v>1.5854186672692012E-2</v>
      </c>
      <c r="D22" s="6">
        <f t="shared" si="5"/>
        <v>0.67647668003539896</v>
      </c>
    </row>
    <row r="23" spans="1:4" x14ac:dyDescent="0.3">
      <c r="A23" t="s">
        <v>66</v>
      </c>
      <c r="B23">
        <v>1614</v>
      </c>
      <c r="C23" s="5">
        <f t="shared" si="4"/>
        <v>1.5195164661356833E-2</v>
      </c>
      <c r="D23" s="6">
        <f t="shared" si="5"/>
        <v>0.6916718446967558</v>
      </c>
    </row>
    <row r="24" spans="1:4" x14ac:dyDescent="0.3">
      <c r="A24" t="s">
        <v>157</v>
      </c>
      <c r="B24">
        <v>1561</v>
      </c>
      <c r="C24" s="5">
        <f t="shared" si="4"/>
        <v>1.4696190852774483E-2</v>
      </c>
      <c r="D24" s="6">
        <f t="shared" si="5"/>
        <v>0.70636803554953032</v>
      </c>
    </row>
    <row r="25" spans="1:4" x14ac:dyDescent="0.3">
      <c r="A25" t="s">
        <v>71</v>
      </c>
      <c r="B25">
        <v>1361</v>
      </c>
      <c r="C25" s="5">
        <f t="shared" si="4"/>
        <v>1.2813270820388259E-2</v>
      </c>
      <c r="D25" s="6">
        <f t="shared" si="5"/>
        <v>0.71918130636991862</v>
      </c>
    </row>
    <row r="26" spans="1:4" x14ac:dyDescent="0.3">
      <c r="A26" t="s">
        <v>72</v>
      </c>
      <c r="B26">
        <v>1353</v>
      </c>
      <c r="C26" s="5">
        <f t="shared" si="4"/>
        <v>1.273795401909281E-2</v>
      </c>
      <c r="D26" s="6">
        <f t="shared" si="5"/>
        <v>0.73191926038901145</v>
      </c>
    </row>
    <row r="27" spans="1:4" x14ac:dyDescent="0.3">
      <c r="A27" t="s">
        <v>75</v>
      </c>
      <c r="B27">
        <v>1324</v>
      </c>
      <c r="C27" s="5">
        <f t="shared" si="4"/>
        <v>1.2464930614396807E-2</v>
      </c>
      <c r="D27" s="6">
        <f t="shared" si="5"/>
        <v>0.74438419100340825</v>
      </c>
    </row>
    <row r="28" spans="1:4" x14ac:dyDescent="0.3">
      <c r="A28" t="s">
        <v>76</v>
      </c>
      <c r="B28">
        <v>1278</v>
      </c>
      <c r="C28" s="5">
        <f t="shared" si="4"/>
        <v>1.2031859006947974E-2</v>
      </c>
      <c r="D28" s="6">
        <f t="shared" si="5"/>
        <v>0.75641605001035617</v>
      </c>
    </row>
    <row r="29" spans="1:4" x14ac:dyDescent="0.3">
      <c r="A29" t="s">
        <v>77</v>
      </c>
      <c r="B29">
        <v>1258</v>
      </c>
      <c r="C29" s="5">
        <f t="shared" si="4"/>
        <v>1.1843567003709353E-2</v>
      </c>
      <c r="D29" s="6">
        <f t="shared" si="5"/>
        <v>0.76825961701406553</v>
      </c>
    </row>
    <row r="30" spans="1:4" x14ac:dyDescent="0.3">
      <c r="A30" t="s">
        <v>73</v>
      </c>
      <c r="B30">
        <v>1249</v>
      </c>
      <c r="C30" s="5">
        <f t="shared" si="4"/>
        <v>1.1758835602251973E-2</v>
      </c>
      <c r="D30" s="6">
        <f t="shared" si="5"/>
        <v>0.78001845261631753</v>
      </c>
    </row>
    <row r="31" spans="1:4" x14ac:dyDescent="0.3">
      <c r="A31" t="s">
        <v>80</v>
      </c>
      <c r="B31">
        <v>1211</v>
      </c>
      <c r="C31" s="5">
        <f t="shared" si="4"/>
        <v>1.1401080796098589E-2</v>
      </c>
      <c r="D31" s="6">
        <f t="shared" si="5"/>
        <v>0.79141953341241611</v>
      </c>
    </row>
    <row r="32" spans="1:4" x14ac:dyDescent="0.3">
      <c r="A32" t="s">
        <v>67</v>
      </c>
      <c r="B32">
        <v>1137</v>
      </c>
      <c r="C32" s="5">
        <f t="shared" si="4"/>
        <v>1.0704400384115687E-2</v>
      </c>
      <c r="D32" s="6">
        <f t="shared" si="5"/>
        <v>0.8021239337965318</v>
      </c>
    </row>
    <row r="33" spans="1:4" x14ac:dyDescent="0.3">
      <c r="A33" t="s">
        <v>74</v>
      </c>
      <c r="B33">
        <v>1121</v>
      </c>
      <c r="C33" s="5">
        <f t="shared" si="4"/>
        <v>1.0553766781524788E-2</v>
      </c>
      <c r="D33" s="6">
        <f t="shared" si="5"/>
        <v>0.81267770057805655</v>
      </c>
    </row>
    <row r="34" spans="1:4" x14ac:dyDescent="0.3">
      <c r="A34" t="s">
        <v>78</v>
      </c>
      <c r="B34">
        <v>1089</v>
      </c>
      <c r="C34" s="5">
        <f t="shared" si="4"/>
        <v>1.0252499576342992E-2</v>
      </c>
      <c r="D34" s="6">
        <f t="shared" si="5"/>
        <v>0.82293020015439955</v>
      </c>
    </row>
    <row r="35" spans="1:4" x14ac:dyDescent="0.3">
      <c r="A35" t="s">
        <v>82</v>
      </c>
      <c r="B35">
        <v>1056</v>
      </c>
      <c r="C35" s="5">
        <f t="shared" si="4"/>
        <v>9.9418177709992648E-3</v>
      </c>
      <c r="D35" s="6">
        <f t="shared" si="5"/>
        <v>0.83287201792539878</v>
      </c>
    </row>
    <row r="36" spans="1:4" x14ac:dyDescent="0.3">
      <c r="A36" t="s">
        <v>160</v>
      </c>
      <c r="B36">
        <v>1039</v>
      </c>
      <c r="C36" s="5">
        <f t="shared" si="4"/>
        <v>9.7817695682464369E-3</v>
      </c>
      <c r="D36" s="6">
        <f t="shared" si="5"/>
        <v>0.84265378749364517</v>
      </c>
    </row>
    <row r="37" spans="1:4" x14ac:dyDescent="0.3">
      <c r="A37" t="s">
        <v>81</v>
      </c>
      <c r="B37">
        <v>987</v>
      </c>
      <c r="C37" s="5">
        <f t="shared" si="4"/>
        <v>9.2922103598260183E-3</v>
      </c>
      <c r="D37" s="6">
        <f t="shared" si="5"/>
        <v>0.85194599785347114</v>
      </c>
    </row>
    <row r="38" spans="1:4" x14ac:dyDescent="0.3">
      <c r="A38" t="s">
        <v>62</v>
      </c>
      <c r="B38">
        <v>839</v>
      </c>
      <c r="C38" s="5">
        <f t="shared" si="4"/>
        <v>7.8988495358602116E-3</v>
      </c>
      <c r="D38" s="6">
        <f t="shared" si="5"/>
        <v>0.85984484738933131</v>
      </c>
    </row>
    <row r="39" spans="1:4" x14ac:dyDescent="0.3">
      <c r="A39" t="s">
        <v>70</v>
      </c>
      <c r="B39">
        <v>832</v>
      </c>
      <c r="C39" s="5">
        <f t="shared" si="4"/>
        <v>7.8329473347266941E-3</v>
      </c>
      <c r="D39" s="6">
        <f t="shared" si="5"/>
        <v>0.86767779472405804</v>
      </c>
    </row>
    <row r="40" spans="1:4" x14ac:dyDescent="0.3">
      <c r="A40" t="s">
        <v>84</v>
      </c>
      <c r="B40">
        <v>816</v>
      </c>
      <c r="C40" s="5">
        <f t="shared" si="4"/>
        <v>7.6823137321357961E-3</v>
      </c>
      <c r="D40" s="6">
        <f t="shared" si="5"/>
        <v>0.87536010845619383</v>
      </c>
    </row>
    <row r="41" spans="1:4" x14ac:dyDescent="0.3">
      <c r="A41" t="s">
        <v>85</v>
      </c>
      <c r="B41">
        <v>811</v>
      </c>
      <c r="C41" s="5">
        <f t="shared" si="4"/>
        <v>7.6352407313261409E-3</v>
      </c>
      <c r="D41" s="6">
        <f t="shared" si="5"/>
        <v>0.88299534918751998</v>
      </c>
    </row>
    <row r="42" spans="1:4" x14ac:dyDescent="0.3">
      <c r="A42" t="s">
        <v>79</v>
      </c>
      <c r="B42">
        <v>798</v>
      </c>
      <c r="C42" s="5">
        <f t="shared" si="4"/>
        <v>7.5128509292210358E-3</v>
      </c>
      <c r="D42" s="6">
        <f t="shared" si="5"/>
        <v>0.89050820011674103</v>
      </c>
    </row>
    <row r="43" spans="1:4" x14ac:dyDescent="0.3">
      <c r="A43" t="s">
        <v>98</v>
      </c>
      <c r="B43">
        <v>767</v>
      </c>
      <c r="C43" s="5">
        <f t="shared" si="4"/>
        <v>7.2209983242011713E-3</v>
      </c>
      <c r="D43" s="6">
        <f t="shared" si="5"/>
        <v>0.89772919844094223</v>
      </c>
    </row>
    <row r="44" spans="1:4" x14ac:dyDescent="0.3">
      <c r="A44" t="s">
        <v>86</v>
      </c>
      <c r="B44">
        <v>699</v>
      </c>
      <c r="C44" s="5">
        <f t="shared" si="4"/>
        <v>6.5808055131898547E-3</v>
      </c>
      <c r="D44" s="6">
        <f t="shared" si="5"/>
        <v>0.90431000395413208</v>
      </c>
    </row>
    <row r="45" spans="1:4" x14ac:dyDescent="0.3">
      <c r="A45" t="s">
        <v>143</v>
      </c>
      <c r="B45">
        <v>608</v>
      </c>
      <c r="C45" s="5">
        <f t="shared" si="4"/>
        <v>5.7240768984541225E-3</v>
      </c>
      <c r="D45" s="6">
        <f t="shared" si="5"/>
        <v>0.91003408085258619</v>
      </c>
    </row>
    <row r="46" spans="1:4" x14ac:dyDescent="0.3">
      <c r="A46" t="s">
        <v>83</v>
      </c>
      <c r="B46">
        <v>544</v>
      </c>
      <c r="C46" s="5">
        <f t="shared" si="4"/>
        <v>5.1215424880905304E-3</v>
      </c>
      <c r="D46" s="6">
        <f t="shared" si="5"/>
        <v>0.91515562334067668</v>
      </c>
    </row>
    <row r="47" spans="1:4" x14ac:dyDescent="0.3">
      <c r="A47" t="s">
        <v>99</v>
      </c>
      <c r="B47">
        <v>515</v>
      </c>
      <c r="C47" s="5">
        <f t="shared" si="4"/>
        <v>4.8485190833945282E-3</v>
      </c>
      <c r="D47" s="6">
        <f t="shared" si="5"/>
        <v>0.92000414242407125</v>
      </c>
    </row>
    <row r="48" spans="1:4" x14ac:dyDescent="0.3">
      <c r="A48" t="s">
        <v>89</v>
      </c>
      <c r="B48">
        <v>482</v>
      </c>
      <c r="C48" s="5">
        <f t="shared" si="4"/>
        <v>4.5378372780508014E-3</v>
      </c>
      <c r="D48" s="6">
        <f t="shared" si="5"/>
        <v>0.92454197970212204</v>
      </c>
    </row>
    <row r="49" spans="1:4" x14ac:dyDescent="0.3">
      <c r="A49" t="s">
        <v>96</v>
      </c>
      <c r="B49">
        <v>426</v>
      </c>
      <c r="C49" s="5">
        <f t="shared" si="4"/>
        <v>4.0106196689826583E-3</v>
      </c>
      <c r="D49" s="6">
        <f t="shared" si="5"/>
        <v>0.92855259937110468</v>
      </c>
    </row>
    <row r="50" spans="1:4" x14ac:dyDescent="0.3">
      <c r="A50" t="s">
        <v>87</v>
      </c>
      <c r="B50">
        <v>418</v>
      </c>
      <c r="C50" s="5">
        <f t="shared" si="4"/>
        <v>3.9353028676872093E-3</v>
      </c>
      <c r="D50" s="6">
        <f t="shared" si="5"/>
        <v>0.93248790223879185</v>
      </c>
    </row>
    <row r="51" spans="1:4" x14ac:dyDescent="0.3">
      <c r="A51" t="s">
        <v>92</v>
      </c>
      <c r="B51">
        <v>416</v>
      </c>
      <c r="C51" s="5">
        <f t="shared" si="4"/>
        <v>3.9164736673633471E-3</v>
      </c>
      <c r="D51" s="6">
        <f t="shared" si="5"/>
        <v>0.93640437590615522</v>
      </c>
    </row>
    <row r="52" spans="1:4" x14ac:dyDescent="0.3">
      <c r="A52" t="s">
        <v>97</v>
      </c>
      <c r="B52">
        <v>403</v>
      </c>
      <c r="C52" s="5">
        <f t="shared" si="4"/>
        <v>3.7940838652582424E-3</v>
      </c>
      <c r="D52" s="6">
        <f t="shared" si="5"/>
        <v>0.94019845977141348</v>
      </c>
    </row>
    <row r="53" spans="1:4" x14ac:dyDescent="0.3">
      <c r="A53" t="s">
        <v>91</v>
      </c>
      <c r="B53">
        <v>395</v>
      </c>
      <c r="C53" s="5">
        <f t="shared" si="4"/>
        <v>3.7187670639627934E-3</v>
      </c>
      <c r="D53" s="6">
        <f t="shared" si="5"/>
        <v>0.94391722683537627</v>
      </c>
    </row>
    <row r="54" spans="1:4" x14ac:dyDescent="0.3">
      <c r="A54" t="s">
        <v>95</v>
      </c>
      <c r="B54">
        <v>375</v>
      </c>
      <c r="C54" s="5">
        <f t="shared" si="4"/>
        <v>3.5304750607241709E-3</v>
      </c>
      <c r="D54" s="6">
        <f t="shared" si="5"/>
        <v>0.94744770189610039</v>
      </c>
    </row>
    <row r="55" spans="1:4" x14ac:dyDescent="0.3">
      <c r="A55" t="s">
        <v>100</v>
      </c>
      <c r="B55">
        <v>366</v>
      </c>
      <c r="C55" s="5">
        <f t="shared" si="4"/>
        <v>3.4457436592667911E-3</v>
      </c>
      <c r="D55" s="6">
        <f t="shared" si="5"/>
        <v>0.95089344555536714</v>
      </c>
    </row>
    <row r="56" spans="1:4" x14ac:dyDescent="0.3">
      <c r="A56" t="s">
        <v>102</v>
      </c>
      <c r="B56">
        <v>362</v>
      </c>
      <c r="C56" s="5">
        <f t="shared" si="4"/>
        <v>3.4080852586190666E-3</v>
      </c>
      <c r="D56" s="6">
        <f t="shared" si="5"/>
        <v>0.95430153081398617</v>
      </c>
    </row>
    <row r="57" spans="1:4" x14ac:dyDescent="0.3">
      <c r="A57" t="s">
        <v>90</v>
      </c>
      <c r="B57">
        <v>361</v>
      </c>
      <c r="C57" s="5">
        <f t="shared" si="4"/>
        <v>3.3986706584571355E-3</v>
      </c>
      <c r="D57" s="6">
        <f t="shared" si="5"/>
        <v>0.95770020147244328</v>
      </c>
    </row>
    <row r="58" spans="1:4" x14ac:dyDescent="0.3">
      <c r="A58" t="s">
        <v>105</v>
      </c>
      <c r="B58">
        <v>320</v>
      </c>
      <c r="C58" s="5">
        <f t="shared" si="4"/>
        <v>3.0126720518179593E-3</v>
      </c>
      <c r="D58" s="6">
        <f t="shared" si="5"/>
        <v>0.96071287352426127</v>
      </c>
    </row>
    <row r="59" spans="1:4" x14ac:dyDescent="0.3">
      <c r="A59" t="s">
        <v>88</v>
      </c>
      <c r="B59">
        <v>289</v>
      </c>
      <c r="C59" s="5">
        <f t="shared" si="4"/>
        <v>2.7208194467980944E-3</v>
      </c>
      <c r="D59" s="6">
        <f t="shared" si="5"/>
        <v>0.96343369297105941</v>
      </c>
    </row>
    <row r="60" spans="1:4" x14ac:dyDescent="0.3">
      <c r="A60" t="s">
        <v>53</v>
      </c>
      <c r="B60">
        <v>253</v>
      </c>
      <c r="C60" s="5">
        <f t="shared" si="4"/>
        <v>2.3818938409685742E-3</v>
      </c>
      <c r="D60" s="6">
        <f t="shared" si="5"/>
        <v>0.96581558681202795</v>
      </c>
    </row>
    <row r="61" spans="1:4" x14ac:dyDescent="0.3">
      <c r="A61" t="s">
        <v>93</v>
      </c>
      <c r="B61">
        <v>196</v>
      </c>
      <c r="C61" s="5">
        <f t="shared" si="4"/>
        <v>1.8452616317385E-3</v>
      </c>
      <c r="D61" s="6">
        <f t="shared" si="5"/>
        <v>0.96766084844376643</v>
      </c>
    </row>
    <row r="62" spans="1:4" x14ac:dyDescent="0.3">
      <c r="A62" t="s">
        <v>108</v>
      </c>
      <c r="B62">
        <v>195</v>
      </c>
      <c r="C62" s="5">
        <f t="shared" si="4"/>
        <v>1.8358470315765689E-3</v>
      </c>
      <c r="D62" s="6">
        <f t="shared" si="5"/>
        <v>0.96949669547534301</v>
      </c>
    </row>
    <row r="63" spans="1:4" x14ac:dyDescent="0.3">
      <c r="A63" t="s">
        <v>107</v>
      </c>
      <c r="B63">
        <v>189</v>
      </c>
      <c r="C63" s="5">
        <f t="shared" si="4"/>
        <v>1.7793594306049821E-3</v>
      </c>
      <c r="D63" s="6">
        <f t="shared" si="5"/>
        <v>0.97127605490594804</v>
      </c>
    </row>
    <row r="64" spans="1:4" x14ac:dyDescent="0.3">
      <c r="A64" t="s">
        <v>103</v>
      </c>
      <c r="B64">
        <v>189</v>
      </c>
      <c r="C64" s="5">
        <f t="shared" si="4"/>
        <v>1.7793594306049821E-3</v>
      </c>
      <c r="D64" s="6">
        <f t="shared" si="5"/>
        <v>0.97305541433655307</v>
      </c>
    </row>
    <row r="65" spans="1:4" x14ac:dyDescent="0.3">
      <c r="A65" t="s">
        <v>104</v>
      </c>
      <c r="B65">
        <v>188</v>
      </c>
      <c r="C65" s="5">
        <f t="shared" si="4"/>
        <v>1.769944830443051E-3</v>
      </c>
      <c r="D65" s="6">
        <f t="shared" si="5"/>
        <v>0.97482535916699609</v>
      </c>
    </row>
    <row r="66" spans="1:4" x14ac:dyDescent="0.3">
      <c r="A66" t="s">
        <v>101</v>
      </c>
      <c r="B66">
        <v>186</v>
      </c>
      <c r="C66" s="5">
        <f t="shared" si="4"/>
        <v>1.7511156301191887E-3</v>
      </c>
      <c r="D66" s="6">
        <f t="shared" si="5"/>
        <v>0.97657647479711529</v>
      </c>
    </row>
    <row r="67" spans="1:4" x14ac:dyDescent="0.3">
      <c r="A67" t="s">
        <v>110</v>
      </c>
      <c r="B67">
        <v>183</v>
      </c>
      <c r="C67" s="5">
        <f t="shared" si="4"/>
        <v>1.7228718296333956E-3</v>
      </c>
      <c r="D67" s="6">
        <f t="shared" si="5"/>
        <v>0.97829934662674867</v>
      </c>
    </row>
    <row r="68" spans="1:4" x14ac:dyDescent="0.3">
      <c r="A68" t="s">
        <v>113</v>
      </c>
      <c r="B68">
        <v>154</v>
      </c>
      <c r="C68" s="5">
        <f t="shared" si="4"/>
        <v>1.4498484249373929E-3</v>
      </c>
      <c r="D68" s="6">
        <f t="shared" si="5"/>
        <v>0.97974919505168601</v>
      </c>
    </row>
    <row r="69" spans="1:4" x14ac:dyDescent="0.3">
      <c r="A69" t="s">
        <v>161</v>
      </c>
      <c r="B69">
        <v>150</v>
      </c>
      <c r="C69" s="5">
        <f t="shared" si="4"/>
        <v>1.4121900242896684E-3</v>
      </c>
      <c r="D69" s="6">
        <f t="shared" si="5"/>
        <v>0.98116138507597572</v>
      </c>
    </row>
    <row r="70" spans="1:4" x14ac:dyDescent="0.3">
      <c r="A70" t="s">
        <v>151</v>
      </c>
      <c r="B70">
        <v>145</v>
      </c>
      <c r="C70" s="5">
        <f t="shared" ref="C70:C133" si="6">+B70/$B$4</f>
        <v>1.3651170234800127E-3</v>
      </c>
      <c r="D70" s="6">
        <f t="shared" si="5"/>
        <v>0.98252650209945569</v>
      </c>
    </row>
    <row r="71" spans="1:4" x14ac:dyDescent="0.3">
      <c r="A71" t="s">
        <v>106</v>
      </c>
      <c r="B71">
        <v>129</v>
      </c>
      <c r="C71" s="5">
        <f t="shared" si="6"/>
        <v>1.2144834208891149E-3</v>
      </c>
      <c r="D71" s="6">
        <f t="shared" ref="D71:D134" si="7">+D70+C71</f>
        <v>0.98374098552034484</v>
      </c>
    </row>
    <row r="72" spans="1:4" x14ac:dyDescent="0.3">
      <c r="A72" t="s">
        <v>109</v>
      </c>
      <c r="B72">
        <v>106</v>
      </c>
      <c r="C72" s="5">
        <f t="shared" si="6"/>
        <v>9.9794761716469902E-4</v>
      </c>
      <c r="D72" s="6">
        <f t="shared" si="7"/>
        <v>0.98473893313750949</v>
      </c>
    </row>
    <row r="73" spans="1:4" x14ac:dyDescent="0.3">
      <c r="A73" t="s">
        <v>111</v>
      </c>
      <c r="B73">
        <v>85</v>
      </c>
      <c r="C73" s="5">
        <f t="shared" si="6"/>
        <v>8.0024101376414546E-4</v>
      </c>
      <c r="D73" s="6">
        <f t="shared" si="7"/>
        <v>0.98553917415127368</v>
      </c>
    </row>
    <row r="74" spans="1:4" x14ac:dyDescent="0.3">
      <c r="A74" t="s">
        <v>127</v>
      </c>
      <c r="B74">
        <v>74</v>
      </c>
      <c r="C74" s="5">
        <f t="shared" si="6"/>
        <v>6.9668041198290306E-4</v>
      </c>
      <c r="D74" s="6">
        <f t="shared" si="7"/>
        <v>0.98623585456325658</v>
      </c>
    </row>
    <row r="75" spans="1:4" x14ac:dyDescent="0.3">
      <c r="A75" t="s">
        <v>119</v>
      </c>
      <c r="B75">
        <v>73</v>
      </c>
      <c r="C75" s="5">
        <f t="shared" si="6"/>
        <v>6.8726581182097194E-4</v>
      </c>
      <c r="D75" s="6">
        <f t="shared" si="7"/>
        <v>0.98692312037507757</v>
      </c>
    </row>
    <row r="76" spans="1:4" x14ac:dyDescent="0.3">
      <c r="A76" t="s">
        <v>169</v>
      </c>
      <c r="B76">
        <v>72</v>
      </c>
      <c r="C76" s="5">
        <f t="shared" si="6"/>
        <v>6.7785121165904081E-4</v>
      </c>
      <c r="D76" s="6">
        <f t="shared" si="7"/>
        <v>0.98760097158673665</v>
      </c>
    </row>
    <row r="77" spans="1:4" x14ac:dyDescent="0.3">
      <c r="A77" t="s">
        <v>94</v>
      </c>
      <c r="B77">
        <v>67</v>
      </c>
      <c r="C77" s="5">
        <f t="shared" si="6"/>
        <v>6.3077821084938518E-4</v>
      </c>
      <c r="D77" s="6">
        <f t="shared" si="7"/>
        <v>0.98823174979758599</v>
      </c>
    </row>
    <row r="78" spans="1:4" x14ac:dyDescent="0.3">
      <c r="A78" t="s">
        <v>122</v>
      </c>
      <c r="B78">
        <v>66</v>
      </c>
      <c r="C78" s="5">
        <f t="shared" si="6"/>
        <v>6.2136361068745405E-4</v>
      </c>
      <c r="D78" s="6">
        <f t="shared" si="7"/>
        <v>0.98885311340827342</v>
      </c>
    </row>
    <row r="79" spans="1:4" x14ac:dyDescent="0.3">
      <c r="A79" t="s">
        <v>112</v>
      </c>
      <c r="B79">
        <v>65</v>
      </c>
      <c r="C79" s="5">
        <f t="shared" si="6"/>
        <v>6.1194901052552303E-4</v>
      </c>
      <c r="D79" s="6">
        <f t="shared" si="7"/>
        <v>0.98946506241879895</v>
      </c>
    </row>
    <row r="80" spans="1:4" x14ac:dyDescent="0.3">
      <c r="A80" t="s">
        <v>177</v>
      </c>
      <c r="B80">
        <v>65</v>
      </c>
      <c r="C80" s="5">
        <f t="shared" si="6"/>
        <v>6.1194901052552303E-4</v>
      </c>
      <c r="D80" s="6">
        <f t="shared" si="7"/>
        <v>0.99007701142932447</v>
      </c>
    </row>
    <row r="81" spans="1:4" x14ac:dyDescent="0.3">
      <c r="A81" t="s">
        <v>164</v>
      </c>
      <c r="B81">
        <v>61</v>
      </c>
      <c r="C81" s="5">
        <f t="shared" si="6"/>
        <v>5.7429060987779852E-4</v>
      </c>
      <c r="D81" s="6">
        <f t="shared" si="7"/>
        <v>0.99065130203920226</v>
      </c>
    </row>
    <row r="82" spans="1:4" x14ac:dyDescent="0.3">
      <c r="A82" t="s">
        <v>121</v>
      </c>
      <c r="B82">
        <v>57</v>
      </c>
      <c r="C82" s="9">
        <f t="shared" si="6"/>
        <v>5.3663220923007402E-4</v>
      </c>
      <c r="D82" s="6">
        <f t="shared" si="7"/>
        <v>0.99118793424843232</v>
      </c>
    </row>
    <row r="83" spans="1:4" x14ac:dyDescent="0.3">
      <c r="A83" t="s">
        <v>115</v>
      </c>
      <c r="B83">
        <v>56</v>
      </c>
      <c r="C83" s="9">
        <f t="shared" si="6"/>
        <v>5.2721760906814289E-4</v>
      </c>
      <c r="D83" s="6">
        <f t="shared" si="7"/>
        <v>0.99171515185750048</v>
      </c>
    </row>
    <row r="84" spans="1:4" x14ac:dyDescent="0.3">
      <c r="A84" t="s">
        <v>117</v>
      </c>
      <c r="B84">
        <v>55</v>
      </c>
      <c r="C84" s="9">
        <f t="shared" si="6"/>
        <v>5.1780300890621176E-4</v>
      </c>
      <c r="D84" s="6">
        <f t="shared" si="7"/>
        <v>0.99223295486640672</v>
      </c>
    </row>
    <row r="85" spans="1:4" x14ac:dyDescent="0.3">
      <c r="A85" t="s">
        <v>162</v>
      </c>
      <c r="B85">
        <v>54</v>
      </c>
      <c r="C85" s="9">
        <f t="shared" si="6"/>
        <v>5.0838840874428064E-4</v>
      </c>
      <c r="D85" s="6">
        <f t="shared" si="7"/>
        <v>0.99274134327515096</v>
      </c>
    </row>
    <row r="86" spans="1:4" x14ac:dyDescent="0.3">
      <c r="A86" t="s">
        <v>120</v>
      </c>
      <c r="B86">
        <v>54</v>
      </c>
      <c r="C86" s="9">
        <f t="shared" si="6"/>
        <v>5.0838840874428064E-4</v>
      </c>
      <c r="D86" s="6">
        <f t="shared" si="7"/>
        <v>0.99324973168389519</v>
      </c>
    </row>
    <row r="87" spans="1:4" x14ac:dyDescent="0.3">
      <c r="A87" t="s">
        <v>163</v>
      </c>
      <c r="B87">
        <v>51</v>
      </c>
      <c r="C87" s="9">
        <f t="shared" si="6"/>
        <v>4.8014460825848725E-4</v>
      </c>
      <c r="D87" s="6">
        <f t="shared" si="7"/>
        <v>0.9937298762921537</v>
      </c>
    </row>
    <row r="88" spans="1:4" x14ac:dyDescent="0.3">
      <c r="A88" t="s">
        <v>124</v>
      </c>
      <c r="B88">
        <v>45</v>
      </c>
      <c r="C88" s="9">
        <f t="shared" si="6"/>
        <v>4.2365700728690055E-4</v>
      </c>
      <c r="D88" s="6">
        <f t="shared" si="7"/>
        <v>0.99415353329944056</v>
      </c>
    </row>
    <row r="89" spans="1:4" x14ac:dyDescent="0.3">
      <c r="A89" t="s">
        <v>136</v>
      </c>
      <c r="B89">
        <v>45</v>
      </c>
      <c r="C89" s="9">
        <f t="shared" si="6"/>
        <v>4.2365700728690055E-4</v>
      </c>
      <c r="D89" s="6">
        <f t="shared" si="7"/>
        <v>0.99457719030672742</v>
      </c>
    </row>
    <row r="90" spans="1:4" x14ac:dyDescent="0.3">
      <c r="A90" t="s">
        <v>114</v>
      </c>
      <c r="B90">
        <v>41</v>
      </c>
      <c r="C90" s="9">
        <f t="shared" si="6"/>
        <v>3.8599860663917604E-4</v>
      </c>
      <c r="D90" s="6">
        <f t="shared" si="7"/>
        <v>0.99496318891336655</v>
      </c>
    </row>
    <row r="91" spans="1:4" x14ac:dyDescent="0.3">
      <c r="A91" t="s">
        <v>128</v>
      </c>
      <c r="B91">
        <v>38</v>
      </c>
      <c r="C91" s="9">
        <f t="shared" si="6"/>
        <v>3.5775480615338266E-4</v>
      </c>
      <c r="D91" s="6">
        <f t="shared" si="7"/>
        <v>0.99532094371951996</v>
      </c>
    </row>
    <row r="92" spans="1:4" x14ac:dyDescent="0.3">
      <c r="A92" t="s">
        <v>126</v>
      </c>
      <c r="B92">
        <v>35</v>
      </c>
      <c r="C92" s="9">
        <f t="shared" si="6"/>
        <v>3.2951100566758928E-4</v>
      </c>
      <c r="D92" s="6">
        <f t="shared" si="7"/>
        <v>0.99565045472518754</v>
      </c>
    </row>
    <row r="93" spans="1:4" x14ac:dyDescent="0.3">
      <c r="A93" t="s">
        <v>129</v>
      </c>
      <c r="B93">
        <v>33</v>
      </c>
      <c r="C93" s="9">
        <f t="shared" si="6"/>
        <v>3.1068180534372702E-4</v>
      </c>
      <c r="D93" s="6">
        <f t="shared" si="7"/>
        <v>0.99596113653053131</v>
      </c>
    </row>
    <row r="94" spans="1:4" x14ac:dyDescent="0.3">
      <c r="A94" t="s">
        <v>116</v>
      </c>
      <c r="B94">
        <v>30</v>
      </c>
      <c r="C94" s="9">
        <f t="shared" si="6"/>
        <v>2.824380048579337E-4</v>
      </c>
      <c r="D94" s="6">
        <f t="shared" si="7"/>
        <v>0.99624357453538925</v>
      </c>
    </row>
    <row r="95" spans="1:4" x14ac:dyDescent="0.3">
      <c r="A95" t="s">
        <v>118</v>
      </c>
      <c r="B95">
        <v>28</v>
      </c>
      <c r="C95" s="9">
        <f t="shared" si="6"/>
        <v>2.6360880453407144E-4</v>
      </c>
      <c r="D95" s="6">
        <f t="shared" si="7"/>
        <v>0.99650718333992327</v>
      </c>
    </row>
    <row r="96" spans="1:4" x14ac:dyDescent="0.3">
      <c r="A96" t="s">
        <v>139</v>
      </c>
      <c r="B96">
        <v>28</v>
      </c>
      <c r="C96" s="9">
        <f t="shared" si="6"/>
        <v>2.6360880453407144E-4</v>
      </c>
      <c r="D96" s="6">
        <f t="shared" si="7"/>
        <v>0.9967707921444573</v>
      </c>
    </row>
    <row r="97" spans="1:4" x14ac:dyDescent="0.3">
      <c r="A97" t="s">
        <v>166</v>
      </c>
      <c r="B97">
        <v>25</v>
      </c>
      <c r="C97" s="9">
        <f t="shared" si="6"/>
        <v>2.3536500404827806E-4</v>
      </c>
      <c r="D97" s="6">
        <f t="shared" si="7"/>
        <v>0.9970061571485056</v>
      </c>
    </row>
    <row r="98" spans="1:4" x14ac:dyDescent="0.3">
      <c r="A98" t="s">
        <v>131</v>
      </c>
      <c r="B98">
        <v>22</v>
      </c>
      <c r="C98" s="9">
        <f t="shared" si="6"/>
        <v>2.0712120356248471E-4</v>
      </c>
      <c r="D98" s="6">
        <f t="shared" si="7"/>
        <v>0.99721327835206808</v>
      </c>
    </row>
    <row r="99" spans="1:4" x14ac:dyDescent="0.3">
      <c r="A99" t="s">
        <v>154</v>
      </c>
      <c r="B99">
        <v>21</v>
      </c>
      <c r="C99" s="9">
        <f t="shared" si="6"/>
        <v>1.9770660340055358E-4</v>
      </c>
      <c r="D99" s="6">
        <f t="shared" si="7"/>
        <v>0.99741098495546865</v>
      </c>
    </row>
    <row r="100" spans="1:4" x14ac:dyDescent="0.3">
      <c r="A100" t="s">
        <v>140</v>
      </c>
      <c r="B100">
        <v>20</v>
      </c>
      <c r="C100" s="9">
        <f t="shared" si="6"/>
        <v>1.8829200323862246E-4</v>
      </c>
      <c r="D100" s="6">
        <f t="shared" si="7"/>
        <v>0.99759927695870732</v>
      </c>
    </row>
    <row r="101" spans="1:4" x14ac:dyDescent="0.3">
      <c r="A101" t="s">
        <v>135</v>
      </c>
      <c r="B101">
        <v>19</v>
      </c>
      <c r="C101" s="9">
        <f t="shared" si="6"/>
        <v>1.7887740307669133E-4</v>
      </c>
      <c r="D101" s="6">
        <f t="shared" si="7"/>
        <v>0.99777815436178396</v>
      </c>
    </row>
    <row r="102" spans="1:4" x14ac:dyDescent="0.3">
      <c r="A102" t="s">
        <v>130</v>
      </c>
      <c r="B102">
        <v>18</v>
      </c>
      <c r="C102" s="9">
        <f t="shared" si="6"/>
        <v>1.694628029147602E-4</v>
      </c>
      <c r="D102" s="6">
        <f t="shared" si="7"/>
        <v>0.99794761716469871</v>
      </c>
    </row>
    <row r="103" spans="1:4" x14ac:dyDescent="0.3">
      <c r="A103" t="s">
        <v>138</v>
      </c>
      <c r="B103">
        <v>18</v>
      </c>
      <c r="C103" s="9">
        <f t="shared" si="6"/>
        <v>1.694628029147602E-4</v>
      </c>
      <c r="D103" s="6">
        <f t="shared" si="7"/>
        <v>0.99811707996761345</v>
      </c>
    </row>
    <row r="104" spans="1:4" x14ac:dyDescent="0.3">
      <c r="A104" t="s">
        <v>132</v>
      </c>
      <c r="B104">
        <v>17</v>
      </c>
      <c r="C104" s="9">
        <f t="shared" si="6"/>
        <v>1.6004820275282908E-4</v>
      </c>
      <c r="D104" s="6">
        <f t="shared" si="7"/>
        <v>0.99827712817036629</v>
      </c>
    </row>
    <row r="105" spans="1:4" x14ac:dyDescent="0.3">
      <c r="A105" t="s">
        <v>165</v>
      </c>
      <c r="B105">
        <v>17</v>
      </c>
      <c r="C105" s="9">
        <f t="shared" si="6"/>
        <v>1.6004820275282908E-4</v>
      </c>
      <c r="D105" s="6">
        <f t="shared" si="7"/>
        <v>0.99843717637311913</v>
      </c>
    </row>
    <row r="106" spans="1:4" x14ac:dyDescent="0.3">
      <c r="A106" t="s">
        <v>64</v>
      </c>
      <c r="B106">
        <v>14</v>
      </c>
      <c r="C106" s="9">
        <f t="shared" si="6"/>
        <v>1.3180440226703572E-4</v>
      </c>
      <c r="D106" s="6">
        <f t="shared" si="7"/>
        <v>0.99856898077538614</v>
      </c>
    </row>
    <row r="107" spans="1:4" x14ac:dyDescent="0.3">
      <c r="A107" t="s">
        <v>142</v>
      </c>
      <c r="B107">
        <v>13</v>
      </c>
      <c r="C107" s="9">
        <f t="shared" si="6"/>
        <v>1.223898021051046E-4</v>
      </c>
      <c r="D107" s="6">
        <f t="shared" si="7"/>
        <v>0.99869137057749124</v>
      </c>
    </row>
    <row r="108" spans="1:4" x14ac:dyDescent="0.3">
      <c r="A108" t="s">
        <v>125</v>
      </c>
      <c r="B108">
        <v>13</v>
      </c>
      <c r="C108" s="9">
        <f t="shared" si="6"/>
        <v>1.223898021051046E-4</v>
      </c>
      <c r="D108" s="6">
        <f t="shared" si="7"/>
        <v>0.99881376037959635</v>
      </c>
    </row>
    <row r="109" spans="1:4" x14ac:dyDescent="0.3">
      <c r="A109" t="s">
        <v>145</v>
      </c>
      <c r="B109">
        <v>12</v>
      </c>
      <c r="C109" s="9">
        <f t="shared" si="6"/>
        <v>1.1297520194317347E-4</v>
      </c>
      <c r="D109" s="6">
        <f t="shared" si="7"/>
        <v>0.99892673558153955</v>
      </c>
    </row>
    <row r="110" spans="1:4" x14ac:dyDescent="0.3">
      <c r="A110" t="s">
        <v>134</v>
      </c>
      <c r="B110">
        <v>12</v>
      </c>
      <c r="C110" s="9">
        <f t="shared" si="6"/>
        <v>1.1297520194317347E-4</v>
      </c>
      <c r="D110" s="6">
        <f t="shared" si="7"/>
        <v>0.99903971078348275</v>
      </c>
    </row>
    <row r="111" spans="1:4" x14ac:dyDescent="0.3">
      <c r="A111" t="s">
        <v>141</v>
      </c>
      <c r="B111">
        <v>8</v>
      </c>
      <c r="C111" s="9">
        <f t="shared" si="6"/>
        <v>7.5316801295448988E-5</v>
      </c>
      <c r="D111" s="6">
        <f t="shared" si="7"/>
        <v>0.99911502758477821</v>
      </c>
    </row>
    <row r="112" spans="1:4" x14ac:dyDescent="0.3">
      <c r="A112" t="s">
        <v>173</v>
      </c>
      <c r="B112">
        <v>8</v>
      </c>
      <c r="C112" s="9">
        <f t="shared" si="6"/>
        <v>7.5316801295448988E-5</v>
      </c>
      <c r="D112" s="6">
        <f t="shared" si="7"/>
        <v>0.99919034438607368</v>
      </c>
    </row>
    <row r="113" spans="1:4" x14ac:dyDescent="0.3">
      <c r="A113" t="s">
        <v>167</v>
      </c>
      <c r="B113">
        <v>8</v>
      </c>
      <c r="C113" s="9">
        <f t="shared" si="6"/>
        <v>7.5316801295448988E-5</v>
      </c>
      <c r="D113" s="6">
        <f t="shared" si="7"/>
        <v>0.99926566118736915</v>
      </c>
    </row>
    <row r="114" spans="1:4" x14ac:dyDescent="0.3">
      <c r="A114" t="s">
        <v>149</v>
      </c>
      <c r="B114">
        <v>7</v>
      </c>
      <c r="C114" s="9">
        <f t="shared" si="6"/>
        <v>6.5902201133517861E-5</v>
      </c>
      <c r="D114" s="6">
        <f t="shared" si="7"/>
        <v>0.99933156338850271</v>
      </c>
    </row>
    <row r="115" spans="1:4" x14ac:dyDescent="0.3">
      <c r="A115" t="s">
        <v>146</v>
      </c>
      <c r="B115">
        <v>7</v>
      </c>
      <c r="C115" s="9">
        <f t="shared" si="6"/>
        <v>6.5902201133517861E-5</v>
      </c>
      <c r="D115" s="6">
        <f t="shared" si="7"/>
        <v>0.99939746558963627</v>
      </c>
    </row>
    <row r="116" spans="1:4" x14ac:dyDescent="0.3">
      <c r="A116" t="s">
        <v>133</v>
      </c>
      <c r="B116">
        <v>7</v>
      </c>
      <c r="C116" s="9">
        <f t="shared" si="6"/>
        <v>6.5902201133517861E-5</v>
      </c>
      <c r="D116" s="6">
        <f t="shared" si="7"/>
        <v>0.99946336779076983</v>
      </c>
    </row>
    <row r="117" spans="1:4" x14ac:dyDescent="0.3">
      <c r="A117" t="s">
        <v>144</v>
      </c>
      <c r="B117">
        <v>7</v>
      </c>
      <c r="C117" s="9">
        <f t="shared" si="6"/>
        <v>6.5902201133517861E-5</v>
      </c>
      <c r="D117" s="6">
        <f t="shared" si="7"/>
        <v>0.99952926999190339</v>
      </c>
    </row>
    <row r="118" spans="1:4" x14ac:dyDescent="0.3">
      <c r="A118" t="s">
        <v>147</v>
      </c>
      <c r="B118">
        <v>5</v>
      </c>
      <c r="C118" s="9">
        <f t="shared" si="6"/>
        <v>4.7073000809655614E-5</v>
      </c>
      <c r="D118" s="6">
        <f t="shared" si="7"/>
        <v>0.99957634299271303</v>
      </c>
    </row>
    <row r="119" spans="1:4" x14ac:dyDescent="0.3">
      <c r="A119" t="s">
        <v>179</v>
      </c>
      <c r="B119">
        <v>5</v>
      </c>
      <c r="C119" s="12">
        <f t="shared" si="6"/>
        <v>4.7073000809655614E-5</v>
      </c>
      <c r="D119" s="10">
        <f t="shared" si="7"/>
        <v>0.99962341599352267</v>
      </c>
    </row>
    <row r="120" spans="1:4" x14ac:dyDescent="0.3">
      <c r="A120" t="s">
        <v>170</v>
      </c>
      <c r="B120">
        <v>5</v>
      </c>
      <c r="C120" s="12">
        <f t="shared" si="6"/>
        <v>4.7073000809655614E-5</v>
      </c>
      <c r="D120" s="10">
        <f t="shared" si="7"/>
        <v>0.99967048899433231</v>
      </c>
    </row>
    <row r="121" spans="1:4" x14ac:dyDescent="0.3">
      <c r="A121" t="s">
        <v>171</v>
      </c>
      <c r="B121">
        <v>5</v>
      </c>
      <c r="C121" s="12">
        <f t="shared" si="6"/>
        <v>4.7073000809655614E-5</v>
      </c>
      <c r="D121" s="10">
        <f t="shared" si="7"/>
        <v>0.99971756199514195</v>
      </c>
    </row>
    <row r="122" spans="1:4" x14ac:dyDescent="0.3">
      <c r="A122" t="s">
        <v>137</v>
      </c>
      <c r="B122">
        <v>4</v>
      </c>
      <c r="C122" s="12">
        <f t="shared" si="6"/>
        <v>3.7658400647724494E-5</v>
      </c>
      <c r="D122" s="10">
        <f t="shared" si="7"/>
        <v>0.99975522039578968</v>
      </c>
    </row>
    <row r="123" spans="1:4" x14ac:dyDescent="0.3">
      <c r="A123" t="s">
        <v>178</v>
      </c>
      <c r="B123">
        <v>3</v>
      </c>
      <c r="C123" s="12">
        <f t="shared" si="6"/>
        <v>2.8243800485793367E-5</v>
      </c>
      <c r="D123" s="10">
        <f>+D122+C123</f>
        <v>0.99978346419627551</v>
      </c>
    </row>
    <row r="124" spans="1:4" x14ac:dyDescent="0.3">
      <c r="A124" t="s">
        <v>150</v>
      </c>
      <c r="B124">
        <v>3</v>
      </c>
      <c r="C124" s="12">
        <f t="shared" si="6"/>
        <v>2.8243800485793367E-5</v>
      </c>
      <c r="D124" s="10">
        <f t="shared" si="7"/>
        <v>0.99981170799676133</v>
      </c>
    </row>
    <row r="125" spans="1:4" x14ac:dyDescent="0.3">
      <c r="A125" t="s">
        <v>175</v>
      </c>
      <c r="B125">
        <v>3</v>
      </c>
      <c r="C125" s="12">
        <f t="shared" si="6"/>
        <v>2.8243800485793367E-5</v>
      </c>
      <c r="D125" s="10">
        <f t="shared" si="7"/>
        <v>0.99983995179724716</v>
      </c>
    </row>
    <row r="126" spans="1:4" x14ac:dyDescent="0.3">
      <c r="A126" t="s">
        <v>148</v>
      </c>
      <c r="B126">
        <v>3</v>
      </c>
      <c r="C126" s="12">
        <f t="shared" si="6"/>
        <v>2.8243800485793367E-5</v>
      </c>
      <c r="D126" s="10">
        <f t="shared" si="7"/>
        <v>0.99986819559773299</v>
      </c>
    </row>
    <row r="127" spans="1:4" x14ac:dyDescent="0.3">
      <c r="A127" t="s">
        <v>168</v>
      </c>
      <c r="B127">
        <v>2</v>
      </c>
      <c r="C127" s="12">
        <f t="shared" si="6"/>
        <v>1.8829200323862247E-5</v>
      </c>
      <c r="D127" s="10">
        <f t="shared" si="7"/>
        <v>0.9998870247980568</v>
      </c>
    </row>
    <row r="128" spans="1:4" x14ac:dyDescent="0.3">
      <c r="A128" t="s">
        <v>199</v>
      </c>
      <c r="B128">
        <v>2</v>
      </c>
      <c r="C128" s="12">
        <f t="shared" si="6"/>
        <v>1.8829200323862247E-5</v>
      </c>
      <c r="D128" s="10">
        <f t="shared" si="7"/>
        <v>0.99990585399838061</v>
      </c>
    </row>
    <row r="129" spans="1:4" x14ac:dyDescent="0.3">
      <c r="A129" t="s">
        <v>183</v>
      </c>
      <c r="B129">
        <v>2</v>
      </c>
      <c r="C129" s="12">
        <f t="shared" si="6"/>
        <v>1.8829200323862247E-5</v>
      </c>
      <c r="D129" s="10">
        <f t="shared" si="7"/>
        <v>0.99992468319870442</v>
      </c>
    </row>
    <row r="130" spans="1:4" x14ac:dyDescent="0.3">
      <c r="A130" t="s">
        <v>123</v>
      </c>
      <c r="B130">
        <v>2</v>
      </c>
      <c r="C130" s="12">
        <f t="shared" si="6"/>
        <v>1.8829200323862247E-5</v>
      </c>
      <c r="D130" s="10">
        <f t="shared" si="7"/>
        <v>0.99994351239902823</v>
      </c>
    </row>
    <row r="131" spans="1:4" x14ac:dyDescent="0.3">
      <c r="A131" t="s">
        <v>174</v>
      </c>
      <c r="B131">
        <v>1</v>
      </c>
      <c r="C131" s="12">
        <f t="shared" si="6"/>
        <v>9.4146001619311235E-6</v>
      </c>
      <c r="D131" s="10">
        <f t="shared" si="7"/>
        <v>0.99995292699919014</v>
      </c>
    </row>
    <row r="132" spans="1:4" x14ac:dyDescent="0.3">
      <c r="A132" t="s">
        <v>184</v>
      </c>
      <c r="B132">
        <v>1</v>
      </c>
      <c r="C132" s="12">
        <f t="shared" si="6"/>
        <v>9.4146001619311235E-6</v>
      </c>
      <c r="D132" s="10">
        <f t="shared" si="7"/>
        <v>0.99996234159935204</v>
      </c>
    </row>
    <row r="133" spans="1:4" x14ac:dyDescent="0.3">
      <c r="A133" t="s">
        <v>200</v>
      </c>
      <c r="B133">
        <v>1</v>
      </c>
      <c r="C133" s="12">
        <f t="shared" si="6"/>
        <v>9.4146001619311235E-6</v>
      </c>
      <c r="D133" s="10">
        <f t="shared" si="7"/>
        <v>0.99997175619951395</v>
      </c>
    </row>
    <row r="134" spans="1:4" x14ac:dyDescent="0.3">
      <c r="A134" t="s">
        <v>159</v>
      </c>
      <c r="B134">
        <v>1</v>
      </c>
      <c r="C134" s="12">
        <f t="shared" ref="C134:C136" si="8">+B134/$B$4</f>
        <v>9.4146001619311235E-6</v>
      </c>
      <c r="D134" s="13">
        <f t="shared" si="7"/>
        <v>0.99998117079967586</v>
      </c>
    </row>
    <row r="135" spans="1:4" x14ac:dyDescent="0.3">
      <c r="A135" t="s">
        <v>158</v>
      </c>
      <c r="B135">
        <v>1</v>
      </c>
      <c r="C135" s="12">
        <f t="shared" si="8"/>
        <v>9.4146001619311235E-6</v>
      </c>
      <c r="D135" s="13">
        <f t="shared" ref="D135:D136" si="9">+D134+C135</f>
        <v>0.99999058539983776</v>
      </c>
    </row>
    <row r="136" spans="1:4" x14ac:dyDescent="0.3">
      <c r="A136" t="s">
        <v>182</v>
      </c>
      <c r="B136">
        <v>1</v>
      </c>
      <c r="C136" s="12">
        <f t="shared" si="8"/>
        <v>9.4146001619311235E-6</v>
      </c>
      <c r="D136" s="13">
        <f t="shared" si="9"/>
        <v>0.99999999999999967</v>
      </c>
    </row>
  </sheetData>
  <sortState xmlns:xlrd2="http://schemas.microsoft.com/office/spreadsheetml/2017/richdata2" ref="A5:B136">
    <sortCondition descending="1" ref="B5:B13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BB2EF274B6CCF47BE56BA7C4AAC7797" ma:contentTypeVersion="16" ma:contentTypeDescription="Crear nuevo documento." ma:contentTypeScope="" ma:versionID="dc57da1ff903b8fa9d66b1176e26748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2f245b1ef690fca29dca88be7115a60"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Props1.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2.xml><?xml version="1.0" encoding="utf-8"?>
<ds:datastoreItem xmlns:ds="http://schemas.openxmlformats.org/officeDocument/2006/customXml" ds:itemID="{C72F8801-9969-4132-80A4-E5E171C18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09-24</vt:lpstr>
      <vt:lpstr>Clasif.llamadas 09-24</vt:lpstr>
      <vt:lpstr>Institución 09-24</vt:lpstr>
      <vt:lpstr>Tipo de incidente 09-24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2024-10-11T17:39:24Z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