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12-24/"/>
    </mc:Choice>
  </mc:AlternateContent>
  <xr:revisionPtr revIDLastSave="1360" documentId="8_{8FB7D200-8789-40E4-A6A4-874F8146EFCF}" xr6:coauthVersionLast="47" xr6:coauthVersionMax="47" xr10:uidLastSave="{BA2309B2-7574-4387-A219-3003C11C9A7C}"/>
  <bookViews>
    <workbookView xWindow="-23148" yWindow="-108" windowWidth="23256" windowHeight="12456" xr2:uid="{433F4A73-D90F-451A-97F3-389124337F65}"/>
  </bookViews>
  <sheets>
    <sheet name="Demanda 12-24" sheetId="1" r:id="rId1"/>
    <sheet name="Clasif.llamadas 12-24" sheetId="2" r:id="rId2"/>
    <sheet name="Institución 12-24" sheetId="3" r:id="rId3"/>
    <sheet name="Tipo de incidente 12-2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 r="B11" i="2"/>
  <c r="B10" i="2"/>
  <c r="B9" i="2"/>
  <c r="B8" i="2"/>
  <c r="B7" i="2"/>
  <c r="B6" i="2"/>
  <c r="B5" i="2"/>
  <c r="B4" i="2"/>
  <c r="I2" i="2"/>
  <c r="B4" i="3"/>
  <c r="C15" i="3" s="1"/>
  <c r="B5" i="1"/>
  <c r="B4" i="1"/>
  <c r="C14" i="3" l="1"/>
  <c r="C13" i="3"/>
  <c r="C12" i="3"/>
  <c r="C11" i="3"/>
  <c r="C10" i="3"/>
  <c r="C9" i="3"/>
  <c r="C8" i="3"/>
  <c r="C5" i="3"/>
  <c r="C7" i="3"/>
  <c r="C6" i="3"/>
  <c r="C17" i="3"/>
  <c r="C16" i="3"/>
  <c r="G4" i="4"/>
  <c r="G5" i="4"/>
  <c r="G6" i="4"/>
  <c r="G7" i="4"/>
  <c r="G8" i="4"/>
  <c r="G9" i="4"/>
  <c r="G10" i="4"/>
  <c r="G11" i="4"/>
  <c r="G12" i="4"/>
  <c r="G3" i="4"/>
  <c r="F4" i="4"/>
  <c r="F5" i="4"/>
  <c r="F6" i="4"/>
  <c r="F7" i="4"/>
  <c r="F8" i="4"/>
  <c r="F9" i="4"/>
  <c r="F10" i="4"/>
  <c r="F11" i="4"/>
  <c r="F12" i="4"/>
  <c r="F3" i="4"/>
  <c r="C4" i="3" l="1"/>
  <c r="B24" i="2"/>
  <c r="B20" i="2"/>
  <c r="B6" i="1"/>
  <c r="B7" i="1" s="1"/>
  <c r="B28" i="2" l="1"/>
  <c r="B27" i="2"/>
  <c r="B26" i="2"/>
  <c r="B25" i="2"/>
  <c r="B23" i="2" l="1"/>
  <c r="B21" i="2"/>
  <c r="B22" i="2"/>
  <c r="C8" i="2"/>
  <c r="B4" i="4"/>
  <c r="C136" i="4" l="1"/>
  <c r="C137" i="4"/>
  <c r="G2" i="4"/>
  <c r="C10" i="4"/>
  <c r="B19" i="2"/>
  <c r="B18" i="2" s="1"/>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3"/>
  <c r="D6" i="3"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C23" i="2"/>
  <c r="D7" i="3" l="1"/>
  <c r="D8" i="3" s="1"/>
  <c r="D9" i="3" l="1"/>
  <c r="D10" i="3" s="1"/>
  <c r="D11" i="3" s="1"/>
  <c r="D12" i="3" l="1"/>
  <c r="D13" i="3" s="1"/>
  <c r="D14" i="3" s="1"/>
  <c r="D15" i="3" s="1"/>
  <c r="D16" i="3" s="1"/>
  <c r="D1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<sst xmlns="http://schemas.openxmlformats.org/spreadsheetml/2006/main" count="218" uniqueCount="193">
  <si>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</si>
  <si>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</si>
  <si>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</si>
  <si>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</si>
  <si>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</si>
  <si>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</si>
  <si>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</si>
  <si>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</si>
  <si>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</si>
  <si>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</si>
  <si>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</si>
  <si>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</si>
  <si>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</si>
  <si>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</si>
  <si>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</si>
  <si>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</si>
  <si>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</si>
  <si>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</si>
  <si>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</si>
  <si>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</si>
  <si>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</si>
  <si>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</si>
  <si>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</si>
  <si>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</si>
  <si>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</si>
  <si>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</si>
  <si>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</si>
  <si>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</si>
  <si>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</si>
  <si>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</si>
  <si>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</si>
  <si>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</si>
  <si>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</si>
  <si>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</si>
  <si>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</si>
  <si>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</si>
  <si>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</si>
  <si>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</si>
  <si>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</si>
  <si>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</si>
  <si>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</si>
  <si>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</si>
  <si>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</si>
  <si>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</si>
  <si>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</si>
  <si>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</si>
  <si>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</si>
  <si>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</si>
  <si>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</si>
  <si>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</si>
  <si>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</si>
  <si>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</si>
  <si>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</si>
  <si>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</si>
  <si>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</si>
  <si>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</si>
  <si>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</si>
  <si>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</si>
  <si>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</si>
  <si>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</si>
  <si>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</si>
  <si>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</si>
  <si>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</si>
  <si>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</si>
  <si>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</si>
  <si>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</si>
  <si>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</si>
  <si>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</si>
  <si>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</si>
  <si>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</si>
  <si>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</si>
  <si>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</si>
  <si>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</si>
  <si>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</si>
  <si>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</si>
  <si>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</si>
  <si>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</si>
  <si>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</si>
  <si>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</si>
  <si>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</si>
  <si>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</si>
  <si>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</si>
  <si>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</si>
  <si>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</si>
  <si>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</si>
  <si>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</si>
  <si>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</si>
  <si>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</si>
  <si>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</si>
  <si>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</si>
  <si>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</si>
  <si>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</si>
  <si>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</si>
  <si>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</si>
  <si>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</si>
  <si>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</si>
  <si>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</si>
  <si>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</si>
  <si>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</si>
  <si>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</si>
  <si>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</si>
  <si>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</si>
  <si>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</si>
  <si>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</si>
  <si>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</si>
  <si>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</si>
  <si>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</si>
  <si>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</si>
  <si>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</si>
  <si>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</si>
  <si>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</si>
  <si>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</si>
  <si>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</si>
  <si>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</si>
  <si>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</si>
  <si>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</si>
  <si>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</si>
  <si>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</si>
  <si>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</si>
  <si>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</si>
  <si>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</si>
  <si>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</si>
  <si>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</si>
  <si>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</si>
  <si>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</si>
  <si>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</si>
  <si>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</si>
  <si>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</si>
  <si>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</si>
  <si>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</si>
  <si>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</si>
  <si>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</si>
  <si>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</si>
  <si>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</si>
  <si>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</si>
  <si>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</si>
  <si>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</si>
  <si>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</si>
  <si>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</si>
  <si>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</si>
  <si>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</si>
  <si>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</si>
  <si>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</si>
  <si>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</si>
  <si>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</si>
  <si>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393 / BOM - QUEJAS</t>
  </si>
  <si>
    <t>449 / EXPLOSIVOS</t>
  </si>
  <si>
    <t>432 / DENUNCIAS MATERIALES PELIGROSOS</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</si>
  <si>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</si>
  <si>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</si>
  <si>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</si>
  <si>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</si>
  <si>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793 / CCSS - QUEJAS</t>
  </si>
  <si>
    <t>Descartadas automáticamente</t>
  </si>
  <si>
    <t>702 / COORDINACIÓN TRASLADO TERRESTRE DE PACIENTES</t>
  </si>
  <si>
    <t>703 / PLÉTORA SERVICIOS ESTABLECIMIENTOS CCSS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</si>
  <si>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</si>
  <si>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</si>
  <si>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</si>
  <si>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</si>
  <si>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</si>
  <si>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</si>
  <si>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</si>
  <si>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</si>
  <si>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</si>
  <si>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</si>
  <si>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</si>
  <si>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</si>
  <si>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736 / HNSM - CONSULTA DE INCIDENTE</t>
  </si>
  <si>
    <t>Guarda Costas</t>
  </si>
  <si>
    <t>450 / CENTRO PENITENCIARIO</t>
  </si>
  <si>
    <t>468 / BITACORA DE OPERATIVOS</t>
  </si>
  <si>
    <t>589 / COLABORACIÓN INTERINSTITUCIONAL</t>
  </si>
  <si>
    <t>mes a consultar</t>
  </si>
  <si>
    <t>912 / DESLIZAMIENTO</t>
  </si>
  <si>
    <t>940 / DECLARATORIA DE ALERTA CNE</t>
  </si>
  <si>
    <t>583 / MONITOREO ESTADO TIEMPO (INUNDACION)</t>
  </si>
  <si>
    <t>Institución</t>
  </si>
  <si>
    <t xml:space="preserve">Otros </t>
  </si>
  <si>
    <t>183 / PANI - QUEJAS</t>
  </si>
  <si>
    <t>Policía Penitenciaria</t>
  </si>
  <si>
    <t>913 / ACTIVIDAD VOLCÁNICA</t>
  </si>
  <si>
    <t>Sistema de Emergencias 9-1-1. Demanda del servicio, Diciembre 2024</t>
  </si>
  <si>
    <t>Sistema de Emergencias 9-1-1. Cantidad de llamadas atendidas por operador según su clasificación,  Diciembre 2024</t>
  </si>
  <si>
    <t>Sistema de Emergencias 9-1-1. Cantidad de incidentes por institución, Diciembre 2024</t>
  </si>
  <si>
    <t>Sistema de Emergencias 9-1-1. Cantidad de incidentes por clasificación, Diciembre 2024</t>
  </si>
  <si>
    <t>mes consultar</t>
  </si>
  <si>
    <t>439 / ACTIVACIÓN DE ALARMA</t>
  </si>
  <si>
    <t>291 / OIJ - CONSULTA DE INCIDENTE</t>
  </si>
  <si>
    <t>442 / PROTECCIÓN ESPECIAL (CRISIS MAYORES)</t>
  </si>
  <si>
    <t>911 / EVENTO SÍSMICO</t>
  </si>
  <si>
    <t>739 /HNSM - QUEJAS</t>
  </si>
  <si>
    <t>992 / CNE - FELICITACIONES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</si>
</sst>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1" defaultTableStyle="TableStyleMedium2" defaultPivotStyle="PivotStyleLight16">
    <tableStyle name="Invisible" pivot="0" table="0" count="0" xr9:uid="{5E79D7A1-BCB5-4D34-9374-64CBF4DA8A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4/Diario%202024.xlsx" TargetMode="External"/><Relationship Id="rId1" Type="http://schemas.openxmlformats.org/officeDocument/2006/relationships/externalLinkPath" Target="/sites/PublicacionesNiveldeServicio/Shared%20Documents/General/01-Diario%20Nivel%20de%20Servicio/2024/Diar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CHA"/>
      <sheetName val="Central 23-24"/>
      <sheetName val="Clasf.Llamad24"/>
      <sheetName val="Incid.xProv."/>
      <sheetName val="IncidxTipo"/>
      <sheetName val="Clasf.Llamadas total"/>
      <sheetName val="Pro.Diario"/>
      <sheetName val="Totales"/>
      <sheetName val="Central 22"/>
      <sheetName val="Central 19-20-21"/>
      <sheetName val="Central histor."/>
      <sheetName val="Clasf.Llamada13 al 23"/>
      <sheetName val="Atendidas 24 por hora"/>
      <sheetName val="Abandonadas 24 por hora"/>
      <sheetName val="Personal 24 por hora"/>
      <sheetName val="Veloc.respuesta"/>
    </sheetNames>
    <sheetDataSet>
      <sheetData sheetId="0"/>
      <sheetData sheetId="1"/>
      <sheetData sheetId="2"/>
      <sheetData sheetId="3"/>
      <sheetData sheetId="4"/>
      <sheetData sheetId="5">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147626</v>
          </cell>
          <cell r="D147">
            <v>4870</v>
          </cell>
          <cell r="E147">
            <v>4102</v>
          </cell>
          <cell r="G147">
            <v>18591</v>
          </cell>
          <cell r="H147">
            <v>116</v>
          </cell>
          <cell r="I147">
            <v>1261</v>
          </cell>
          <cell r="J147">
            <v>211</v>
          </cell>
          <cell r="L147">
            <v>51</v>
          </cell>
        </row>
        <row r="148">
          <cell r="A148" t="str">
            <v>TOTAL 2024</v>
          </cell>
          <cell r="C148">
            <v>1740328</v>
          </cell>
          <cell r="D148">
            <v>64872</v>
          </cell>
          <cell r="E148">
            <v>50907</v>
          </cell>
          <cell r="G148">
            <v>419917</v>
          </cell>
          <cell r="H148">
            <v>1876</v>
          </cell>
          <cell r="I148">
            <v>28860</v>
          </cell>
          <cell r="J148">
            <v>2307</v>
          </cell>
          <cell r="L148">
            <v>569</v>
          </cell>
        </row>
      </sheetData>
      <sheetData sheetId="6"/>
      <sheetData sheetId="7">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2154259</v>
          </cell>
          <cell r="H28">
            <v>2304287</v>
          </cell>
          <cell r="N28">
            <v>251278</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185693</v>
          </cell>
          <cell r="H40">
            <v>182467</v>
          </cell>
          <cell r="N40">
            <v>22418</v>
          </cell>
        </row>
      </sheetData>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7" totalsRowShown="0" headerRowDxfId="2">
  <autoFilter ref="A3:D17" xr:uid="{F32241C8-5C32-4C24-827D-DF335E5476AB}">
    <filterColumn colId="0" hiddenButton="1"/>
    <filterColumn colId="1" hiddenButton="1"/>
    <filterColumn colId="2" hiddenButton="1"/>
    <filterColumn colId="3" hiddenButton="1"/>
  </autoFilter>
  <sortState xmlns:xlrd2="http://schemas.microsoft.com/office/spreadsheetml/2017/richdata2" ref="A4:D17">
    <sortCondition descending="1" ref="B5:B17"/>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tabSelected="1" workbookViewId="0">
      <selection activeCell="G21" sqref="G21"/>
    </sheetView>
  </sheetViews>
  <sheetFormatPr baseColWidth="10" defaultRowHeight="14.4" x14ac:dyDescent="0.3"/>
  <cols>
    <col min="1" max="1" width="23.21875" customWidth="1"/>
    <col min="2" max="2" width="8.21875" bestFit="1" customWidth="1"/>
  </cols>
  <sheetData>
    <row r="1" spans="1:9" x14ac:dyDescent="0.3">
      <c r="A1" t="s">
        <v>182</v>
      </c>
      <c r="I1" t="s">
        <v>173</v>
      </c>
    </row>
    <row r="2" spans="1:9" x14ac:dyDescent="0.3">
      <c r="I2" s="17">
        <v>45627</v>
      </c>
    </row>
    <row r="3" spans="1:9" s="2" customFormat="1" x14ac:dyDescent="0.3">
      <c r="A3" s="11" t="s">
        <v>0</v>
      </c>
      <c r="B3" s="11" t="s">
        <v>1</v>
      </c>
      <c r="C3" s="11" t="s">
        <v>5</v>
      </c>
      <c r="D3" s="11" t="s">
        <v>6</v>
      </c>
      <c r="I3" s="1"/>
    </row>
    <row r="4" spans="1:9" x14ac:dyDescent="0.3">
      <c r="A4" t="s">
        <v>150</v>
      </c>
      <c r="B4" s="1">
        <f>+_xlfn.XLOOKUP(I2,[1]Totales!$A:$A,[1]Totales!$D:$D)</f>
        <v>185693</v>
      </c>
      <c r="C4" s="5">
        <f>+Tabla1[[#This Row],[Cantidad]]/$B$7</f>
        <v>0.47543128389207789</v>
      </c>
      <c r="D4" s="5">
        <f>+Tabla1[[#This Row],[% Relativo]]</f>
        <v>0.47543128389207789</v>
      </c>
      <c r="H4" s="1"/>
      <c r="I4" s="1"/>
    </row>
    <row r="5" spans="1:9" x14ac:dyDescent="0.3">
      <c r="A5" t="s">
        <v>3</v>
      </c>
      <c r="B5" s="1">
        <f>+_xlfn.XLOOKUP(I2,[1]Totales!$A:$A,[1]Totales!$H:$H)</f>
        <v>182467</v>
      </c>
      <c r="C5" s="5">
        <f>+Tabla1[[#This Row],[Cantidad]]/$B$7</f>
        <v>0.46717173010256596</v>
      </c>
      <c r="D5" s="6">
        <f>+D4+Tabla1[[#This Row],[% Relativo]]</f>
        <v>0.94260301399464386</v>
      </c>
      <c r="H5" s="1"/>
      <c r="I5" s="1"/>
    </row>
    <row r="6" spans="1:9" x14ac:dyDescent="0.3">
      <c r="A6" t="s">
        <v>2</v>
      </c>
      <c r="B6" s="1">
        <f>+_xlfn.XLOOKUP(I2,[1]Totales!$A:$A,[1]Totales!$N:$N)</f>
        <v>22418</v>
      </c>
      <c r="C6" s="5">
        <f>+Tabla1[[#This Row],[Cantidad]]/$B$7</f>
        <v>5.7396986005356164E-2</v>
      </c>
      <c r="D6" s="6">
        <f>+D5+Tabla1[[#This Row],[% Relativo]]</f>
        <v>1</v>
      </c>
      <c r="H6" s="1"/>
      <c r="I6" s="1"/>
    </row>
    <row r="7" spans="1:9" x14ac:dyDescent="0.3">
      <c r="A7" s="4" t="s">
        <v>4</v>
      </c>
      <c r="B7" s="3">
        <f>SUBTOTAL(109,B4:B6)</f>
        <v>390578</v>
      </c>
      <c r="C7" s="8">
        <f>+Tabla1[[#This Row],[Cantidad]]/$B$7</f>
        <v>1</v>
      </c>
    </row>
    <row r="9" spans="1:9" x14ac:dyDescent="0.3">
      <c r="A9" t="s">
        <v>21</v>
      </c>
    </row>
    <row r="10" spans="1:9" x14ac:dyDescent="0.3">
      <c r="A10" t="s">
        <v>22</v>
      </c>
    </row>
    <row r="11" spans="1:9" x14ac:dyDescent="0.3">
      <c r="A11" t="s">
        <v>151</v>
      </c>
    </row>
    <row r="12" spans="1:9" x14ac:dyDescent="0.3">
      <c r="A12" t="s">
        <v>23</v>
      </c>
    </row>
    <row r="16" spans="1:9" x14ac:dyDescent="0.3">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7" workbookViewId="0">
      <selection activeCell="F25" sqref="F25"/>
    </sheetView>
  </sheetViews>
  <sheetFormatPr baseColWidth="10" defaultRowHeight="14.4" x14ac:dyDescent="0.3"/>
  <cols>
    <col min="1" max="1" width="26.88671875" customWidth="1"/>
  </cols>
  <sheetData>
    <row r="1" spans="1:10" x14ac:dyDescent="0.3">
      <c r="A1" t="s">
        <v>183</v>
      </c>
      <c r="I1" t="s">
        <v>186</v>
      </c>
    </row>
    <row r="2" spans="1:10" x14ac:dyDescent="0.3">
      <c r="I2" s="17">
        <f>+'Demanda 12-24'!I2</f>
        <v>45627</v>
      </c>
    </row>
    <row r="3" spans="1:10" x14ac:dyDescent="0.3">
      <c r="A3" s="11" t="s">
        <v>14</v>
      </c>
      <c r="B3" s="11" t="s">
        <v>1</v>
      </c>
      <c r="C3" s="11" t="s">
        <v>5</v>
      </c>
      <c r="D3" s="11" t="s">
        <v>6</v>
      </c>
    </row>
    <row r="4" spans="1:10" x14ac:dyDescent="0.3">
      <c r="A4" t="s">
        <v>153</v>
      </c>
      <c r="B4" s="1">
        <f>+_xlfn.XLOOKUP(I2,[1]Totales!$A:$A,[1]Totales!$D:$D)</f>
        <v>185693</v>
      </c>
      <c r="C4" s="16">
        <f t="shared" ref="C4:C11" si="0">+B4/$B$12</f>
        <v>0.5122268778912118</v>
      </c>
      <c r="D4" s="7">
        <f>+C4</f>
        <v>0.5122268778912118</v>
      </c>
      <c r="G4" s="1"/>
    </row>
    <row r="5" spans="1:10" x14ac:dyDescent="0.3">
      <c r="A5" t="s">
        <v>7</v>
      </c>
      <c r="B5" s="1">
        <f>+_xlfn.XLOOKUP(I2,'[1]Clasf.Llamadas total'!$A:$A,'[1]Clasf.Llamadas total'!$C:$C)</f>
        <v>147626</v>
      </c>
      <c r="C5" s="16">
        <f t="shared" si="0"/>
        <v>0.40722054722347117</v>
      </c>
      <c r="D5" s="7">
        <f>+D4+C5</f>
        <v>0.91944742511468291</v>
      </c>
      <c r="G5" s="1"/>
    </row>
    <row r="6" spans="1:10" x14ac:dyDescent="0.3">
      <c r="A6" t="s">
        <v>10</v>
      </c>
      <c r="B6" s="1">
        <f>+_xlfn.XLOOKUP(I2,'[1]Clasf.Llamadas total'!$A:$A,'[1]Clasf.Llamadas total'!$G:$G)</f>
        <v>18591</v>
      </c>
      <c r="C6" s="16">
        <f t="shared" si="0"/>
        <v>5.1282546390416003E-2</v>
      </c>
      <c r="D6" s="7">
        <f t="shared" ref="D6:D11" si="1">+D5+C6</f>
        <v>0.97072997150509888</v>
      </c>
      <c r="G6" s="1"/>
    </row>
    <row r="7" spans="1:10" x14ac:dyDescent="0.3">
      <c r="A7" t="s">
        <v>8</v>
      </c>
      <c r="B7" s="1">
        <f>+_xlfn.XLOOKUP(I2,'[1]Clasf.Llamadas total'!$A:$A,'[1]Clasf.Llamadas total'!$D:$D)</f>
        <v>4870</v>
      </c>
      <c r="C7" s="16">
        <f t="shared" si="0"/>
        <v>1.3433704530220318E-2</v>
      </c>
      <c r="D7" s="7">
        <f t="shared" si="1"/>
        <v>0.98416367603531918</v>
      </c>
      <c r="G7" s="1"/>
    </row>
    <row r="8" spans="1:10" x14ac:dyDescent="0.3">
      <c r="A8" t="s">
        <v>9</v>
      </c>
      <c r="B8" s="1">
        <f>+_xlfn.XLOOKUP(I2,'[1]Clasf.Llamadas total'!$A:$A,'[1]Clasf.Llamadas total'!$E:$E)</f>
        <v>4102</v>
      </c>
      <c r="C8" s="16">
        <f t="shared" si="0"/>
        <v>1.1315206567343685E-2</v>
      </c>
      <c r="D8" s="7">
        <f t="shared" si="1"/>
        <v>0.99547888260266282</v>
      </c>
      <c r="G8" s="1"/>
    </row>
    <row r="9" spans="1:10" x14ac:dyDescent="0.3">
      <c r="A9" t="s">
        <v>12</v>
      </c>
      <c r="B9" s="1">
        <f>+_xlfn.XLOOKUP(I2,'[1]Clasf.Llamadas total'!$A:$A,'[1]Clasf.Llamadas total'!$I:$I)</f>
        <v>1261</v>
      </c>
      <c r="C9" s="5">
        <f t="shared" si="0"/>
        <v>3.4784191812336387E-3</v>
      </c>
      <c r="D9" s="6">
        <f t="shared" si="1"/>
        <v>0.99895730178389641</v>
      </c>
      <c r="G9" s="1"/>
    </row>
    <row r="10" spans="1:10" x14ac:dyDescent="0.3">
      <c r="A10" t="s">
        <v>13</v>
      </c>
      <c r="B10" s="1">
        <f>+_xlfn.XLOOKUP(I2,'[1]Clasf.Llamadas total'!$A:$A,'[1]Clasf.Llamadas total'!$J:$J)+_xlfn.XLOOKUP('Demanda 12-24'!I2,'[1]Clasf.Llamadas total'!$A:$A,'[1]Clasf.Llamadas total'!$L:$L)</f>
        <v>262</v>
      </c>
      <c r="C10" s="5">
        <f t="shared" si="0"/>
        <v>7.2271675296051814E-4</v>
      </c>
      <c r="D10" s="10">
        <f t="shared" si="1"/>
        <v>0.99968001853685695</v>
      </c>
      <c r="G10" s="1"/>
    </row>
    <row r="11" spans="1:10" x14ac:dyDescent="0.3">
      <c r="A11" t="s">
        <v>11</v>
      </c>
      <c r="B11" s="1">
        <f>+_xlfn.XLOOKUP(I2,'[1]Clasf.Llamadas total'!$A:$A,'[1]Clasf.Llamadas total'!$H:$H)</f>
        <v>116</v>
      </c>
      <c r="C11" s="9">
        <f t="shared" si="0"/>
        <v>3.1998146314282482E-4</v>
      </c>
      <c r="D11" s="7">
        <f t="shared" si="1"/>
        <v>0.99999999999999978</v>
      </c>
      <c r="G11" s="1"/>
    </row>
    <row r="12" spans="1:10" x14ac:dyDescent="0.3">
      <c r="A12" s="4" t="s">
        <v>4</v>
      </c>
      <c r="B12" s="3">
        <f>SUM(B4:B11)</f>
        <v>362521</v>
      </c>
      <c r="C12" s="8">
        <f>SUM(C4:C11)</f>
        <v>0.99999999999999978</v>
      </c>
      <c r="I12" s="1"/>
      <c r="J12" s="1"/>
    </row>
    <row r="15" spans="1:10" x14ac:dyDescent="0.3">
      <c r="A15" t="s">
        <v>183</v>
      </c>
    </row>
    <row r="17" spans="1:7" x14ac:dyDescent="0.3">
      <c r="A17" s="18" t="s">
        <v>15</v>
      </c>
      <c r="B17" s="18" t="s">
        <v>16</v>
      </c>
      <c r="C17" s="18" t="s">
        <v>17</v>
      </c>
    </row>
    <row r="18" spans="1:7" x14ac:dyDescent="0.3">
      <c r="A18" s="19" t="s">
        <v>18</v>
      </c>
      <c r="B18" s="20">
        <f>+B19+B23</f>
        <v>362521</v>
      </c>
      <c r="C18" s="21">
        <v>1</v>
      </c>
      <c r="G18" s="1"/>
    </row>
    <row r="19" spans="1:7" x14ac:dyDescent="0.3">
      <c r="A19" s="22" t="s">
        <v>19</v>
      </c>
      <c r="B19" s="23">
        <f>+B20+B21+B22</f>
        <v>148004</v>
      </c>
      <c r="C19" s="24">
        <f>+B19/B18</f>
        <v>0.40826324543957454</v>
      </c>
    </row>
    <row r="20" spans="1:7" x14ac:dyDescent="0.3">
      <c r="A20" s="25" t="s">
        <v>7</v>
      </c>
      <c r="B20" s="26">
        <f>+_xlfn.XLOOKUP(A20,$A$4:$A$11,$B$4:$B$11)</f>
        <v>147626</v>
      </c>
      <c r="C20" s="27"/>
    </row>
    <row r="21" spans="1:7" x14ac:dyDescent="0.3">
      <c r="A21" s="25" t="s">
        <v>13</v>
      </c>
      <c r="B21" s="26">
        <f>+_xlfn.XLOOKUP(A21,$A$4:$A$11,$B$4:$B$11)</f>
        <v>262</v>
      </c>
      <c r="C21" s="27"/>
    </row>
    <row r="22" spans="1:7" x14ac:dyDescent="0.3">
      <c r="A22" s="25" t="s">
        <v>11</v>
      </c>
      <c r="B22" s="26">
        <f>+_xlfn.XLOOKUP(A22,$A$4:$A$11,$B$4:$B$11)</f>
        <v>116</v>
      </c>
      <c r="C22" s="27"/>
    </row>
    <row r="23" spans="1:7" x14ac:dyDescent="0.3">
      <c r="A23" s="22" t="s">
        <v>20</v>
      </c>
      <c r="B23" s="23">
        <f>+B24+B25+B26+B27+B28</f>
        <v>214517</v>
      </c>
      <c r="C23" s="24">
        <f>+B23/B18</f>
        <v>0.59173675456042552</v>
      </c>
    </row>
    <row r="24" spans="1:7" x14ac:dyDescent="0.3">
      <c r="A24" s="28" t="s">
        <v>153</v>
      </c>
      <c r="B24" s="29">
        <f>+_xlfn.XLOOKUP(A24,$A$4:$A$11,$B$4:$B$11)</f>
        <v>185693</v>
      </c>
      <c r="C24" s="30"/>
    </row>
    <row r="25" spans="1:7" x14ac:dyDescent="0.3">
      <c r="A25" s="25" t="s">
        <v>10</v>
      </c>
      <c r="B25" s="26">
        <f>+_xlfn.XLOOKUP(A25,$A$4:$A$11,$B$4:$B$11)</f>
        <v>18591</v>
      </c>
      <c r="C25" s="27"/>
    </row>
    <row r="26" spans="1:7" x14ac:dyDescent="0.3">
      <c r="A26" s="25" t="s">
        <v>8</v>
      </c>
      <c r="B26" s="26">
        <f>+_xlfn.XLOOKUP(A26,$A$4:$A$11,$B$4:$B$11)</f>
        <v>4870</v>
      </c>
      <c r="C26" s="27"/>
    </row>
    <row r="27" spans="1:7" x14ac:dyDescent="0.3">
      <c r="A27" s="25" t="s">
        <v>9</v>
      </c>
      <c r="B27" s="26">
        <f>+_xlfn.XLOOKUP(A27,$A$4:$A$11,$B$4:$B$11)</f>
        <v>4102</v>
      </c>
      <c r="C27" s="27"/>
    </row>
    <row r="28" spans="1:7" x14ac:dyDescent="0.3">
      <c r="A28" s="28" t="s">
        <v>12</v>
      </c>
      <c r="B28" s="29">
        <f>+_xlfn.XLOOKUP(A28,$A$4:$A$11,$B$4:$B$11)</f>
        <v>1261</v>
      </c>
      <c r="C28" s="30"/>
    </row>
    <row r="30" spans="1:7" x14ac:dyDescent="0.3">
      <c r="A30" t="s">
        <v>24</v>
      </c>
    </row>
    <row r="31" spans="1:7" x14ac:dyDescent="0.3">
      <c r="A31" t="s">
        <v>25</v>
      </c>
    </row>
    <row r="32" spans="1:7" x14ac:dyDescent="0.3">
      <c r="A32" t="s">
        <v>26</v>
      </c>
    </row>
    <row r="33" spans="1:1" x14ac:dyDescent="0.3">
      <c r="A33" t="s">
        <v>27</v>
      </c>
    </row>
    <row r="34" spans="1:1" x14ac:dyDescent="0.3">
      <c r="A34" t="s">
        <v>28</v>
      </c>
    </row>
    <row r="35" spans="1:1" x14ac:dyDescent="0.3">
      <c r="A35" t="s">
        <v>29</v>
      </c>
    </row>
    <row r="36" spans="1:1" x14ac:dyDescent="0.3">
      <c r="A36" t="s">
        <v>30</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G17" sqref="G17"/>
    </sheetView>
  </sheetViews>
  <sheetFormatPr baseColWidth="10" defaultRowHeight="14.4" x14ac:dyDescent="0.3"/>
  <cols>
    <col min="1" max="1" width="30.109375" bestFit="1" customWidth="1"/>
    <col min="2" max="2" width="10.44140625" customWidth="1"/>
    <col min="4" max="4" width="14.44140625" customWidth="1"/>
  </cols>
  <sheetData>
    <row r="1" spans="1:4" x14ac:dyDescent="0.3">
      <c r="A1" t="s">
        <v>184</v>
      </c>
    </row>
    <row r="3" spans="1:4" x14ac:dyDescent="0.3">
      <c r="A3" s="11" t="s">
        <v>31</v>
      </c>
      <c r="B3" s="11" t="s">
        <v>1</v>
      </c>
      <c r="C3" s="11" t="s">
        <v>5</v>
      </c>
      <c r="D3" s="11" t="s">
        <v>32</v>
      </c>
    </row>
    <row r="4" spans="1:4" x14ac:dyDescent="0.3">
      <c r="A4" s="11" t="s">
        <v>18</v>
      </c>
      <c r="B4" s="36">
        <f>+SUM(B5:B17)</f>
        <v>112572</v>
      </c>
      <c r="C4" s="37">
        <f>+SUM(C5:C17)</f>
        <v>1.0000000000000002</v>
      </c>
      <c r="D4" s="11"/>
    </row>
    <row r="5" spans="1:4" x14ac:dyDescent="0.3">
      <c r="A5" t="s">
        <v>33</v>
      </c>
      <c r="B5" s="1">
        <v>53002</v>
      </c>
      <c r="C5" s="16">
        <f>+B5/$B$4</f>
        <v>0.47082755925096825</v>
      </c>
      <c r="D5" s="7">
        <f>+C5</f>
        <v>0.47082755925096825</v>
      </c>
    </row>
    <row r="6" spans="1:4" x14ac:dyDescent="0.3">
      <c r="A6" t="s">
        <v>34</v>
      </c>
      <c r="B6" s="1">
        <v>34021</v>
      </c>
      <c r="C6" s="16">
        <f t="shared" ref="C6:C17" si="0">+B6/$B$4</f>
        <v>0.30221547098745694</v>
      </c>
      <c r="D6" s="7">
        <f t="shared" ref="D6:D14" si="1">+D5+C6</f>
        <v>0.77304303023842524</v>
      </c>
    </row>
    <row r="7" spans="1:4" x14ac:dyDescent="0.3">
      <c r="A7" t="s">
        <v>36</v>
      </c>
      <c r="B7" s="1">
        <v>13840</v>
      </c>
      <c r="C7" s="16">
        <f t="shared" si="0"/>
        <v>0.12294353835767331</v>
      </c>
      <c r="D7" s="7">
        <f t="shared" si="1"/>
        <v>0.8959865685960986</v>
      </c>
    </row>
    <row r="8" spans="1:4" x14ac:dyDescent="0.3">
      <c r="A8" t="s">
        <v>35</v>
      </c>
      <c r="B8" s="1">
        <v>5600</v>
      </c>
      <c r="C8" s="16">
        <f t="shared" si="0"/>
        <v>4.974594037593718E-2</v>
      </c>
      <c r="D8" s="7">
        <f t="shared" si="1"/>
        <v>0.94573250897203576</v>
      </c>
    </row>
    <row r="9" spans="1:4" x14ac:dyDescent="0.3">
      <c r="A9" t="s">
        <v>39</v>
      </c>
      <c r="B9" s="1">
        <v>1634</v>
      </c>
      <c r="C9" s="16">
        <f>+B9/$B$4</f>
        <v>1.4515154745407384E-2</v>
      </c>
      <c r="D9" s="7">
        <f t="shared" si="1"/>
        <v>0.96024766371744319</v>
      </c>
    </row>
    <row r="10" spans="1:4" x14ac:dyDescent="0.3">
      <c r="A10" t="s">
        <v>43</v>
      </c>
      <c r="B10" s="1">
        <v>1503</v>
      </c>
      <c r="C10" s="5">
        <f t="shared" si="0"/>
        <v>1.3351455068755996E-2</v>
      </c>
      <c r="D10" s="7">
        <f t="shared" si="1"/>
        <v>0.9735991187861992</v>
      </c>
    </row>
    <row r="11" spans="1:4" x14ac:dyDescent="0.3">
      <c r="A11" t="s">
        <v>37</v>
      </c>
      <c r="B11" s="1">
        <v>1175</v>
      </c>
      <c r="C11" s="5">
        <f t="shared" si="0"/>
        <v>1.0437764275308247E-2</v>
      </c>
      <c r="D11" s="7">
        <f t="shared" si="1"/>
        <v>0.98403688306150749</v>
      </c>
    </row>
    <row r="12" spans="1:4" x14ac:dyDescent="0.3">
      <c r="A12" t="s">
        <v>38</v>
      </c>
      <c r="B12" s="1">
        <v>765</v>
      </c>
      <c r="C12" s="5">
        <f t="shared" si="0"/>
        <v>6.7956507834985606E-3</v>
      </c>
      <c r="D12" s="6">
        <f t="shared" si="1"/>
        <v>0.99083253384500602</v>
      </c>
    </row>
    <row r="13" spans="1:4" x14ac:dyDescent="0.3">
      <c r="A13" s="48" t="s">
        <v>41</v>
      </c>
      <c r="B13" s="1">
        <v>684</v>
      </c>
      <c r="C13" s="5">
        <f t="shared" si="0"/>
        <v>6.0761112887751838E-3</v>
      </c>
      <c r="D13" s="6">
        <f t="shared" si="1"/>
        <v>0.99690864513378119</v>
      </c>
    </row>
    <row r="14" spans="1:4" x14ac:dyDescent="0.3">
      <c r="A14" t="s">
        <v>42</v>
      </c>
      <c r="B14" s="1">
        <v>159</v>
      </c>
      <c r="C14" s="5">
        <f t="shared" si="0"/>
        <v>1.4124293785310734E-3</v>
      </c>
      <c r="D14" s="6">
        <f t="shared" si="1"/>
        <v>0.99832107451231222</v>
      </c>
    </row>
    <row r="15" spans="1:4" x14ac:dyDescent="0.3">
      <c r="A15" s="48" t="s">
        <v>40</v>
      </c>
      <c r="B15" s="1">
        <v>134</v>
      </c>
      <c r="C15" s="5">
        <f t="shared" si="0"/>
        <v>1.1903492875670681E-3</v>
      </c>
      <c r="D15" s="10">
        <f>+D14+C15</f>
        <v>0.99951142379987934</v>
      </c>
    </row>
    <row r="16" spans="1:4" x14ac:dyDescent="0.3">
      <c r="A16" t="s">
        <v>169</v>
      </c>
      <c r="B16" s="1">
        <v>22</v>
      </c>
      <c r="C16" s="9">
        <f t="shared" si="0"/>
        <v>1.9543048004832462E-4</v>
      </c>
      <c r="D16" s="10">
        <f>+D15+C16</f>
        <v>0.99970685427992767</v>
      </c>
    </row>
    <row r="17" spans="1:4" x14ac:dyDescent="0.3">
      <c r="A17" t="s">
        <v>180</v>
      </c>
      <c r="B17" s="1">
        <v>33</v>
      </c>
      <c r="C17" s="9">
        <f t="shared" si="0"/>
        <v>2.9314572007248696E-4</v>
      </c>
      <c r="D17" s="7">
        <f>+D16+C17</f>
        <v>1.0000000000000002</v>
      </c>
    </row>
    <row r="19" spans="1:4" x14ac:dyDescent="0.3">
      <c r="A19" t="s">
        <v>24</v>
      </c>
    </row>
    <row r="20" spans="1:4" x14ac:dyDescent="0.3">
      <c r="A20" t="s">
        <v>44</v>
      </c>
    </row>
    <row r="21" spans="1:4" x14ac:dyDescent="0.3">
      <c r="A21" t="s">
        <v>45</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37"/>
  <sheetViews>
    <sheetView workbookViewId="0">
      <selection activeCell="D137" sqref="D137"/>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185</v>
      </c>
      <c r="F1" s="31" t="s">
        <v>177</v>
      </c>
      <c r="G1" s="32" t="s">
        <v>1</v>
      </c>
      <c r="H1" s="38" t="s">
        <v>5</v>
      </c>
      <c r="I1" s="33" t="s">
        <v>32</v>
      </c>
    </row>
    <row r="2" spans="1:9" ht="16.2" thickBot="1" x14ac:dyDescent="0.35">
      <c r="F2" s="39" t="s">
        <v>18</v>
      </c>
      <c r="G2" s="40">
        <f>+SUM(B:B)-B4</f>
        <v>112572</v>
      </c>
      <c r="H2" s="41">
        <v>1</v>
      </c>
      <c r="I2" s="42"/>
    </row>
    <row r="3" spans="1:9" ht="15" thickBot="1" x14ac:dyDescent="0.35">
      <c r="A3" s="11" t="s">
        <v>46</v>
      </c>
      <c r="B3" s="11" t="s">
        <v>16</v>
      </c>
      <c r="C3" s="11" t="s">
        <v>5</v>
      </c>
      <c r="D3" s="11" t="s">
        <v>32</v>
      </c>
      <c r="F3" s="43" t="str">
        <f>REPLACE(A5,1,6,"")</f>
        <v>VIOLENCIA INTRAFAMILIAR EN PROCESO</v>
      </c>
      <c r="G3" s="34">
        <f>+B5</f>
        <v>10097</v>
      </c>
      <c r="H3" s="35">
        <f>+G3/$G$2</f>
        <v>8.9693707138542439E-2</v>
      </c>
      <c r="I3" s="44">
        <f>+H3</f>
        <v>8.9693707138542439E-2</v>
      </c>
    </row>
    <row r="4" spans="1:9" ht="15" thickBot="1" x14ac:dyDescent="0.35">
      <c r="A4" s="14" t="s">
        <v>18</v>
      </c>
      <c r="B4" s="15">
        <f>+SUM(B5:B382)</f>
        <v>112572</v>
      </c>
      <c r="C4" s="4"/>
      <c r="D4" s="4"/>
      <c r="F4" s="43" t="str">
        <f t="shared" ref="F4:F12" si="0">REPLACE(A6,1,6,"")</f>
        <v>URGENCIA MÉDICA</v>
      </c>
      <c r="G4" s="34">
        <f t="shared" ref="G4:G12" si="1">+B6</f>
        <v>8532</v>
      </c>
      <c r="H4" s="35">
        <f t="shared" ref="H4:H13" si="2">+G4/$G$2</f>
        <v>7.5791493444195709E-2</v>
      </c>
      <c r="I4" s="44">
        <f>+I3+H4</f>
        <v>0.16548520058273813</v>
      </c>
    </row>
    <row r="5" spans="1:9" ht="15" thickBot="1" x14ac:dyDescent="0.35">
      <c r="A5" t="s">
        <v>48</v>
      </c>
      <c r="B5">
        <v>10097</v>
      </c>
      <c r="C5" s="5">
        <f>+B5/$B$4</f>
        <v>8.9693707138542439E-2</v>
      </c>
      <c r="D5" s="6">
        <f>+C5</f>
        <v>8.9693707138542439E-2</v>
      </c>
      <c r="F5" s="43" t="str">
        <f t="shared" si="0"/>
        <v>CONTRA EL ORDEN</v>
      </c>
      <c r="G5" s="34">
        <f t="shared" si="1"/>
        <v>7849</v>
      </c>
      <c r="H5" s="35">
        <f t="shared" si="2"/>
        <v>6.9724265359059096E-2</v>
      </c>
      <c r="I5" s="44">
        <f t="shared" ref="I5:I13" si="3">+I4+H5</f>
        <v>0.23520946594179723</v>
      </c>
    </row>
    <row r="6" spans="1:9" ht="15" thickBot="1" x14ac:dyDescent="0.35">
      <c r="A6" t="s">
        <v>47</v>
      </c>
      <c r="B6">
        <v>8532</v>
      </c>
      <c r="C6" s="5">
        <f t="shared" ref="C6:C69" si="4">+B6/$B$4</f>
        <v>7.5791493444195709E-2</v>
      </c>
      <c r="D6" s="6">
        <f>+D5+C6</f>
        <v>0.16548520058273813</v>
      </c>
      <c r="F6" s="43" t="str">
        <f t="shared" si="0"/>
        <v>HECHOS DE TRÁNSITO</v>
      </c>
      <c r="G6" s="34">
        <f t="shared" si="1"/>
        <v>7642</v>
      </c>
      <c r="H6" s="35">
        <f t="shared" si="2"/>
        <v>6.7885442205877125E-2</v>
      </c>
      <c r="I6" s="44">
        <f t="shared" si="3"/>
        <v>0.30309490814767437</v>
      </c>
    </row>
    <row r="7" spans="1:9" ht="15" thickBot="1" x14ac:dyDescent="0.35">
      <c r="A7" t="s">
        <v>49</v>
      </c>
      <c r="B7">
        <v>7849</v>
      </c>
      <c r="C7" s="5">
        <f t="shared" si="4"/>
        <v>6.9724265359059096E-2</v>
      </c>
      <c r="D7" s="6">
        <f t="shared" ref="D7:D70" si="5">+D6+C7</f>
        <v>0.23520946594179723</v>
      </c>
      <c r="F7" s="43" t="str">
        <f t="shared" si="0"/>
        <v>RIÑA</v>
      </c>
      <c r="G7" s="34">
        <f t="shared" si="1"/>
        <v>7041</v>
      </c>
      <c r="H7" s="35">
        <f t="shared" si="2"/>
        <v>6.2546636819102441E-2</v>
      </c>
      <c r="I7" s="44">
        <f t="shared" si="3"/>
        <v>0.36564154496677681</v>
      </c>
    </row>
    <row r="8" spans="1:9" ht="15" thickBot="1" x14ac:dyDescent="0.35">
      <c r="A8" t="s">
        <v>51</v>
      </c>
      <c r="B8">
        <v>7642</v>
      </c>
      <c r="C8" s="5">
        <f t="shared" si="4"/>
        <v>6.7885442205877125E-2</v>
      </c>
      <c r="D8" s="6">
        <f t="shared" si="5"/>
        <v>0.30309490814767437</v>
      </c>
      <c r="F8" s="43" t="str">
        <f t="shared" si="0"/>
        <v>ACTIVIDAD SOSPECHOSA</v>
      </c>
      <c r="G8" s="34">
        <f t="shared" si="1"/>
        <v>5300</v>
      </c>
      <c r="H8" s="35">
        <f t="shared" si="2"/>
        <v>4.7080979284369114E-2</v>
      </c>
      <c r="I8" s="44">
        <f t="shared" si="3"/>
        <v>0.41272252425114592</v>
      </c>
    </row>
    <row r="9" spans="1:9" ht="15" thickBot="1" x14ac:dyDescent="0.35">
      <c r="A9" t="s">
        <v>50</v>
      </c>
      <c r="B9">
        <v>7041</v>
      </c>
      <c r="C9" s="5">
        <f t="shared" si="4"/>
        <v>6.2546636819102441E-2</v>
      </c>
      <c r="D9" s="6">
        <f t="shared" si="5"/>
        <v>0.36564154496677681</v>
      </c>
      <c r="F9" s="43" t="str">
        <f t="shared" si="0"/>
        <v>COLISIÓN</v>
      </c>
      <c r="G9" s="34">
        <f t="shared" si="1"/>
        <v>3733</v>
      </c>
      <c r="H9" s="35">
        <f t="shared" si="2"/>
        <v>3.3160999182745267E-2</v>
      </c>
      <c r="I9" s="44">
        <f t="shared" si="3"/>
        <v>0.4458835234338912</v>
      </c>
    </row>
    <row r="10" spans="1:9" ht="15" thickBot="1" x14ac:dyDescent="0.35">
      <c r="A10" t="s">
        <v>52</v>
      </c>
      <c r="B10">
        <v>5300</v>
      </c>
      <c r="C10" s="5">
        <f t="shared" si="4"/>
        <v>4.7080979284369114E-2</v>
      </c>
      <c r="D10" s="6">
        <f t="shared" si="5"/>
        <v>0.41272252425114592</v>
      </c>
      <c r="F10" s="43" t="str">
        <f t="shared" si="0"/>
        <v>CONTRA LA PROPIEDAD (DENUNCIA/PROCESO)</v>
      </c>
      <c r="G10" s="34">
        <f t="shared" si="1"/>
        <v>3001</v>
      </c>
      <c r="H10" s="35">
        <f t="shared" si="2"/>
        <v>2.6658494119319191E-2</v>
      </c>
      <c r="I10" s="44">
        <f t="shared" si="3"/>
        <v>0.4725420175532104</v>
      </c>
    </row>
    <row r="11" spans="1:9" ht="15" thickBot="1" x14ac:dyDescent="0.35">
      <c r="A11" t="s">
        <v>55</v>
      </c>
      <c r="B11">
        <v>3733</v>
      </c>
      <c r="C11" s="5">
        <f t="shared" si="4"/>
        <v>3.3160999182745267E-2</v>
      </c>
      <c r="D11" s="6">
        <f t="shared" si="5"/>
        <v>0.4458835234338912</v>
      </c>
      <c r="F11" s="43" t="str">
        <f t="shared" si="0"/>
        <v>CAÍDA / PRECIPITACIÓN</v>
      </c>
      <c r="G11" s="34">
        <f t="shared" si="1"/>
        <v>2875</v>
      </c>
      <c r="H11" s="35">
        <f t="shared" si="2"/>
        <v>2.5539210460860606E-2</v>
      </c>
      <c r="I11" s="44">
        <f t="shared" si="3"/>
        <v>0.49808122801407101</v>
      </c>
    </row>
    <row r="12" spans="1:9" ht="15" thickBot="1" x14ac:dyDescent="0.35">
      <c r="A12" t="s">
        <v>54</v>
      </c>
      <c r="B12">
        <v>3001</v>
      </c>
      <c r="C12" s="5">
        <f t="shared" si="4"/>
        <v>2.6658494119319191E-2</v>
      </c>
      <c r="D12" s="6">
        <f t="shared" si="5"/>
        <v>0.4725420175532104</v>
      </c>
      <c r="F12" s="43" t="str">
        <f t="shared" si="0"/>
        <v>PROBLEMAS RESPIRATORIOS</v>
      </c>
      <c r="G12" s="34">
        <f t="shared" si="1"/>
        <v>2603</v>
      </c>
      <c r="H12" s="35">
        <f t="shared" si="2"/>
        <v>2.3122979071172226E-2</v>
      </c>
      <c r="I12" s="44">
        <f t="shared" si="3"/>
        <v>0.52120420708524329</v>
      </c>
    </row>
    <row r="13" spans="1:9" ht="15" thickBot="1" x14ac:dyDescent="0.35">
      <c r="A13" t="s">
        <v>59</v>
      </c>
      <c r="B13">
        <v>2875</v>
      </c>
      <c r="C13" s="5">
        <f t="shared" si="4"/>
        <v>2.5539210460860606E-2</v>
      </c>
      <c r="D13" s="6">
        <f t="shared" si="5"/>
        <v>0.49808122801407101</v>
      </c>
      <c r="F13" s="45" t="s">
        <v>178</v>
      </c>
      <c r="G13" s="46">
        <f>+G2-(SUM(G3:G12))</f>
        <v>53899</v>
      </c>
      <c r="H13" s="47">
        <f t="shared" si="2"/>
        <v>0.47879579291475677</v>
      </c>
      <c r="I13" s="44">
        <f t="shared" si="3"/>
        <v>1</v>
      </c>
    </row>
    <row r="14" spans="1:9" x14ac:dyDescent="0.3">
      <c r="A14" t="s">
        <v>57</v>
      </c>
      <c r="B14">
        <v>2603</v>
      </c>
      <c r="C14" s="5">
        <f t="shared" si="4"/>
        <v>2.3122979071172226E-2</v>
      </c>
      <c r="D14" s="6">
        <f t="shared" si="5"/>
        <v>0.52120420708524329</v>
      </c>
    </row>
    <row r="15" spans="1:9" x14ac:dyDescent="0.3">
      <c r="A15" t="s">
        <v>58</v>
      </c>
      <c r="B15">
        <v>2475</v>
      </c>
      <c r="C15" s="5">
        <f t="shared" si="4"/>
        <v>2.1985929005436521E-2</v>
      </c>
      <c r="D15" s="6">
        <f t="shared" si="5"/>
        <v>0.54319013609067979</v>
      </c>
    </row>
    <row r="16" spans="1:9" x14ac:dyDescent="0.3">
      <c r="A16" t="s">
        <v>56</v>
      </c>
      <c r="B16">
        <v>2404</v>
      </c>
      <c r="C16" s="5">
        <f t="shared" si="4"/>
        <v>2.1355221547098745E-2</v>
      </c>
      <c r="D16" s="6">
        <f t="shared" si="5"/>
        <v>0.56454535763777858</v>
      </c>
    </row>
    <row r="17" spans="1:4" x14ac:dyDescent="0.3">
      <c r="A17" t="s">
        <v>61</v>
      </c>
      <c r="B17">
        <v>2080</v>
      </c>
      <c r="C17" s="5">
        <f t="shared" si="4"/>
        <v>1.8477063568205238E-2</v>
      </c>
      <c r="D17" s="6">
        <f t="shared" si="5"/>
        <v>0.5830224212059838</v>
      </c>
    </row>
    <row r="18" spans="1:4" x14ac:dyDescent="0.3">
      <c r="A18" t="s">
        <v>63</v>
      </c>
      <c r="B18">
        <v>2078</v>
      </c>
      <c r="C18" s="5">
        <f t="shared" si="4"/>
        <v>1.8459297160928118E-2</v>
      </c>
      <c r="D18" s="6">
        <f t="shared" si="5"/>
        <v>0.60148171836691189</v>
      </c>
    </row>
    <row r="19" spans="1:4" x14ac:dyDescent="0.3">
      <c r="A19" t="s">
        <v>138</v>
      </c>
      <c r="B19">
        <v>2023</v>
      </c>
      <c r="C19" s="5">
        <f t="shared" si="4"/>
        <v>1.7970720960807304E-2</v>
      </c>
      <c r="D19" s="6">
        <f t="shared" si="5"/>
        <v>0.61945243932771921</v>
      </c>
    </row>
    <row r="20" spans="1:4" x14ac:dyDescent="0.3">
      <c r="A20" t="s">
        <v>60</v>
      </c>
      <c r="B20">
        <v>1997</v>
      </c>
      <c r="C20" s="5">
        <f t="shared" si="4"/>
        <v>1.7739757666204739E-2</v>
      </c>
      <c r="D20" s="6">
        <f t="shared" si="5"/>
        <v>0.63719219699392393</v>
      </c>
    </row>
    <row r="21" spans="1:4" x14ac:dyDescent="0.3">
      <c r="A21" t="s">
        <v>68</v>
      </c>
      <c r="B21">
        <v>1907</v>
      </c>
      <c r="C21" s="5">
        <f t="shared" si="4"/>
        <v>1.6940269338734323E-2</v>
      </c>
      <c r="D21" s="6">
        <f t="shared" si="5"/>
        <v>0.6541324663326582</v>
      </c>
    </row>
    <row r="22" spans="1:4" x14ac:dyDescent="0.3">
      <c r="A22" t="s">
        <v>69</v>
      </c>
      <c r="B22">
        <v>1836</v>
      </c>
      <c r="C22" s="5">
        <f t="shared" si="4"/>
        <v>1.6309561880396548E-2</v>
      </c>
      <c r="D22" s="6">
        <f t="shared" si="5"/>
        <v>0.67044202821305476</v>
      </c>
    </row>
    <row r="23" spans="1:4" x14ac:dyDescent="0.3">
      <c r="A23" t="s">
        <v>66</v>
      </c>
      <c r="B23">
        <v>1755</v>
      </c>
      <c r="C23" s="5">
        <f t="shared" si="4"/>
        <v>1.5590022385673169E-2</v>
      </c>
      <c r="D23" s="6">
        <f t="shared" si="5"/>
        <v>0.68603205059872796</v>
      </c>
    </row>
    <row r="24" spans="1:4" x14ac:dyDescent="0.3">
      <c r="A24" t="s">
        <v>65</v>
      </c>
      <c r="B24">
        <v>1684</v>
      </c>
      <c r="C24" s="5">
        <f t="shared" si="4"/>
        <v>1.4959314927335394E-2</v>
      </c>
      <c r="D24" s="6">
        <f t="shared" si="5"/>
        <v>0.70099136552606334</v>
      </c>
    </row>
    <row r="25" spans="1:4" x14ac:dyDescent="0.3">
      <c r="A25" t="s">
        <v>72</v>
      </c>
      <c r="B25">
        <v>1591</v>
      </c>
      <c r="C25" s="5">
        <f t="shared" si="4"/>
        <v>1.4133176988949295E-2</v>
      </c>
      <c r="D25" s="6">
        <f t="shared" si="5"/>
        <v>0.71512454251501267</v>
      </c>
    </row>
    <row r="26" spans="1:4" x14ac:dyDescent="0.3">
      <c r="A26" t="s">
        <v>154</v>
      </c>
      <c r="B26">
        <v>1378</v>
      </c>
      <c r="C26" s="5">
        <f t="shared" si="4"/>
        <v>1.2241054613935969E-2</v>
      </c>
      <c r="D26" s="6">
        <f t="shared" si="5"/>
        <v>0.72736559712894866</v>
      </c>
    </row>
    <row r="27" spans="1:4" x14ac:dyDescent="0.3">
      <c r="A27" t="s">
        <v>75</v>
      </c>
      <c r="B27">
        <v>1344</v>
      </c>
      <c r="C27" s="5">
        <f t="shared" si="4"/>
        <v>1.1939025690224923E-2</v>
      </c>
      <c r="D27" s="6">
        <f t="shared" si="5"/>
        <v>0.73930462281917353</v>
      </c>
    </row>
    <row r="28" spans="1:4" x14ac:dyDescent="0.3">
      <c r="A28" t="s">
        <v>71</v>
      </c>
      <c r="B28">
        <v>1341</v>
      </c>
      <c r="C28" s="5">
        <f t="shared" si="4"/>
        <v>1.1912376079309242E-2</v>
      </c>
      <c r="D28" s="6">
        <f t="shared" si="5"/>
        <v>0.75121699889848281</v>
      </c>
    </row>
    <row r="29" spans="1:4" x14ac:dyDescent="0.3">
      <c r="A29" t="s">
        <v>78</v>
      </c>
      <c r="B29">
        <v>1313</v>
      </c>
      <c r="C29" s="5">
        <f t="shared" si="4"/>
        <v>1.1663646377429556E-2</v>
      </c>
      <c r="D29" s="6">
        <f t="shared" si="5"/>
        <v>0.76288064527591237</v>
      </c>
    </row>
    <row r="30" spans="1:4" x14ac:dyDescent="0.3">
      <c r="A30" t="s">
        <v>77</v>
      </c>
      <c r="B30">
        <v>1289</v>
      </c>
      <c r="C30" s="5">
        <f t="shared" si="4"/>
        <v>1.1450449490104112E-2</v>
      </c>
      <c r="D30" s="6">
        <f t="shared" si="5"/>
        <v>0.77433109476601647</v>
      </c>
    </row>
    <row r="31" spans="1:4" x14ac:dyDescent="0.3">
      <c r="A31" t="s">
        <v>76</v>
      </c>
      <c r="B31">
        <v>1214</v>
      </c>
      <c r="C31" s="5">
        <f t="shared" si="4"/>
        <v>1.0784209217212095E-2</v>
      </c>
      <c r="D31" s="6">
        <f t="shared" si="5"/>
        <v>0.7851153039832286</v>
      </c>
    </row>
    <row r="32" spans="1:4" x14ac:dyDescent="0.3">
      <c r="A32" t="s">
        <v>67</v>
      </c>
      <c r="B32">
        <v>1207</v>
      </c>
      <c r="C32" s="5">
        <f t="shared" si="4"/>
        <v>1.0722026791742174E-2</v>
      </c>
      <c r="D32" s="6">
        <f t="shared" si="5"/>
        <v>0.79583733077497076</v>
      </c>
    </row>
    <row r="33" spans="1:4" x14ac:dyDescent="0.3">
      <c r="A33" t="s">
        <v>73</v>
      </c>
      <c r="B33">
        <v>1198</v>
      </c>
      <c r="C33" s="5">
        <f t="shared" si="4"/>
        <v>1.0642077958995131E-2</v>
      </c>
      <c r="D33" s="6">
        <f t="shared" si="5"/>
        <v>0.80647940873396584</v>
      </c>
    </row>
    <row r="34" spans="1:4" x14ac:dyDescent="0.3">
      <c r="A34" t="s">
        <v>80</v>
      </c>
      <c r="B34">
        <v>1179</v>
      </c>
      <c r="C34" s="5">
        <f t="shared" si="4"/>
        <v>1.0473297089862488E-2</v>
      </c>
      <c r="D34" s="6">
        <f t="shared" si="5"/>
        <v>0.81695270582382828</v>
      </c>
    </row>
    <row r="35" spans="1:4" x14ac:dyDescent="0.3">
      <c r="A35" t="s">
        <v>81</v>
      </c>
      <c r="B35">
        <v>1069</v>
      </c>
      <c r="C35" s="5">
        <f t="shared" si="4"/>
        <v>9.4961446896208654E-3</v>
      </c>
      <c r="D35" s="6">
        <f t="shared" si="5"/>
        <v>0.82644885051344918</v>
      </c>
    </row>
    <row r="36" spans="1:4" x14ac:dyDescent="0.3">
      <c r="A36" t="s">
        <v>74</v>
      </c>
      <c r="B36">
        <v>1021</v>
      </c>
      <c r="C36" s="5">
        <f t="shared" si="4"/>
        <v>9.0697509149699745E-3</v>
      </c>
      <c r="D36" s="6">
        <f t="shared" si="5"/>
        <v>0.83551860142841916</v>
      </c>
    </row>
    <row r="37" spans="1:4" x14ac:dyDescent="0.3">
      <c r="A37" t="s">
        <v>157</v>
      </c>
      <c r="B37">
        <v>1019</v>
      </c>
      <c r="C37" s="5">
        <f t="shared" si="4"/>
        <v>9.0519845076928538E-3</v>
      </c>
      <c r="D37" s="6">
        <f t="shared" si="5"/>
        <v>0.84457058593611201</v>
      </c>
    </row>
    <row r="38" spans="1:4" x14ac:dyDescent="0.3">
      <c r="A38" t="s">
        <v>187</v>
      </c>
      <c r="B38">
        <v>890</v>
      </c>
      <c r="C38" s="5">
        <f t="shared" si="4"/>
        <v>7.9060512383185878E-3</v>
      </c>
      <c r="D38" s="6">
        <f t="shared" si="5"/>
        <v>0.85247663717443056</v>
      </c>
    </row>
    <row r="39" spans="1:4" x14ac:dyDescent="0.3">
      <c r="A39" t="s">
        <v>142</v>
      </c>
      <c r="B39">
        <v>850</v>
      </c>
      <c r="C39" s="5">
        <f t="shared" si="4"/>
        <v>7.5507230927761787E-3</v>
      </c>
      <c r="D39" s="6">
        <f t="shared" si="5"/>
        <v>0.86002736026720672</v>
      </c>
    </row>
    <row r="40" spans="1:4" x14ac:dyDescent="0.3">
      <c r="A40" t="s">
        <v>79</v>
      </c>
      <c r="B40">
        <v>848</v>
      </c>
      <c r="C40" s="5">
        <f t="shared" si="4"/>
        <v>7.5329566854990581E-3</v>
      </c>
      <c r="D40" s="6">
        <f t="shared" si="5"/>
        <v>0.86756031695270575</v>
      </c>
    </row>
    <row r="41" spans="1:4" x14ac:dyDescent="0.3">
      <c r="A41" t="s">
        <v>62</v>
      </c>
      <c r="B41">
        <v>820</v>
      </c>
      <c r="C41" s="5">
        <f t="shared" si="4"/>
        <v>7.2842269836193721E-3</v>
      </c>
      <c r="D41" s="6">
        <f t="shared" si="5"/>
        <v>0.87484454393632516</v>
      </c>
    </row>
    <row r="42" spans="1:4" x14ac:dyDescent="0.3">
      <c r="A42" t="s">
        <v>84</v>
      </c>
      <c r="B42">
        <v>788</v>
      </c>
      <c r="C42" s="5">
        <f t="shared" si="4"/>
        <v>6.9999644671854457E-3</v>
      </c>
      <c r="D42" s="6">
        <f t="shared" si="5"/>
        <v>0.88184450840351059</v>
      </c>
    </row>
    <row r="43" spans="1:4" x14ac:dyDescent="0.3">
      <c r="A43" t="s">
        <v>98</v>
      </c>
      <c r="B43">
        <v>743</v>
      </c>
      <c r="C43" s="5">
        <f t="shared" si="4"/>
        <v>6.6002203034502367E-3</v>
      </c>
      <c r="D43" s="6">
        <f t="shared" si="5"/>
        <v>0.88844472870696078</v>
      </c>
    </row>
    <row r="44" spans="1:4" x14ac:dyDescent="0.3">
      <c r="A44" t="s">
        <v>82</v>
      </c>
      <c r="B44">
        <v>736</v>
      </c>
      <c r="C44" s="5">
        <f t="shared" si="4"/>
        <v>6.5380378779803152E-3</v>
      </c>
      <c r="D44" s="6">
        <f t="shared" si="5"/>
        <v>0.89498276658494114</v>
      </c>
    </row>
    <row r="45" spans="1:4" x14ac:dyDescent="0.3">
      <c r="A45" t="s">
        <v>85</v>
      </c>
      <c r="B45">
        <v>684</v>
      </c>
      <c r="C45" s="5">
        <f t="shared" si="4"/>
        <v>6.0761112887751838E-3</v>
      </c>
      <c r="D45" s="6">
        <f t="shared" si="5"/>
        <v>0.9010588778737163</v>
      </c>
    </row>
    <row r="46" spans="1:4" x14ac:dyDescent="0.3">
      <c r="A46" t="s">
        <v>97</v>
      </c>
      <c r="B46">
        <v>650</v>
      </c>
      <c r="C46" s="5">
        <f t="shared" si="4"/>
        <v>5.7740823650641367E-3</v>
      </c>
      <c r="D46" s="6">
        <f t="shared" si="5"/>
        <v>0.90683296023878046</v>
      </c>
    </row>
    <row r="47" spans="1:4" x14ac:dyDescent="0.3">
      <c r="A47" t="s">
        <v>83</v>
      </c>
      <c r="B47">
        <v>590</v>
      </c>
      <c r="C47" s="5">
        <f t="shared" si="4"/>
        <v>5.2410901467505244E-3</v>
      </c>
      <c r="D47" s="6">
        <f t="shared" si="5"/>
        <v>0.91207405038553102</v>
      </c>
    </row>
    <row r="48" spans="1:4" x14ac:dyDescent="0.3">
      <c r="A48" t="s">
        <v>53</v>
      </c>
      <c r="B48">
        <v>543</v>
      </c>
      <c r="C48" s="5">
        <f t="shared" si="4"/>
        <v>4.8235795757381938E-3</v>
      </c>
      <c r="D48" s="6">
        <f t="shared" si="5"/>
        <v>0.91689762996126922</v>
      </c>
    </row>
    <row r="49" spans="1:4" x14ac:dyDescent="0.3">
      <c r="A49" t="s">
        <v>101</v>
      </c>
      <c r="B49">
        <v>495</v>
      </c>
      <c r="C49" s="5">
        <f t="shared" si="4"/>
        <v>4.3971858010873038E-3</v>
      </c>
      <c r="D49" s="6">
        <f t="shared" si="5"/>
        <v>0.9212948157623565</v>
      </c>
    </row>
    <row r="50" spans="1:4" x14ac:dyDescent="0.3">
      <c r="A50" t="s">
        <v>91</v>
      </c>
      <c r="B50">
        <v>491</v>
      </c>
      <c r="C50" s="5">
        <f t="shared" si="4"/>
        <v>4.3616529865330633E-3</v>
      </c>
      <c r="D50" s="6">
        <f t="shared" si="5"/>
        <v>0.92565646874888952</v>
      </c>
    </row>
    <row r="51" spans="1:4" x14ac:dyDescent="0.3">
      <c r="A51" t="s">
        <v>95</v>
      </c>
      <c r="B51">
        <v>475</v>
      </c>
      <c r="C51" s="5">
        <f t="shared" si="4"/>
        <v>4.2195217283160997E-3</v>
      </c>
      <c r="D51" s="6">
        <f t="shared" si="5"/>
        <v>0.92987599047720559</v>
      </c>
    </row>
    <row r="52" spans="1:4" x14ac:dyDescent="0.3">
      <c r="A52" t="s">
        <v>86</v>
      </c>
      <c r="B52">
        <v>450</v>
      </c>
      <c r="C52" s="5">
        <f t="shared" si="4"/>
        <v>3.9974416373520947E-3</v>
      </c>
      <c r="D52" s="6">
        <f t="shared" si="5"/>
        <v>0.93387343211455764</v>
      </c>
    </row>
    <row r="53" spans="1:4" x14ac:dyDescent="0.3">
      <c r="A53" t="s">
        <v>88</v>
      </c>
      <c r="B53">
        <v>443</v>
      </c>
      <c r="C53" s="5">
        <f t="shared" si="4"/>
        <v>3.9352592118821732E-3</v>
      </c>
      <c r="D53" s="6">
        <f t="shared" si="5"/>
        <v>0.93780869132643985</v>
      </c>
    </row>
    <row r="54" spans="1:4" x14ac:dyDescent="0.3">
      <c r="A54" t="s">
        <v>96</v>
      </c>
      <c r="B54">
        <v>430</v>
      </c>
      <c r="C54" s="5">
        <f t="shared" si="4"/>
        <v>3.8197775645808906E-3</v>
      </c>
      <c r="D54" s="6">
        <f t="shared" si="5"/>
        <v>0.9416284688910207</v>
      </c>
    </row>
    <row r="55" spans="1:4" x14ac:dyDescent="0.3">
      <c r="A55" t="s">
        <v>99</v>
      </c>
      <c r="B55">
        <v>425</v>
      </c>
      <c r="C55" s="5">
        <f t="shared" si="4"/>
        <v>3.7753615463880894E-3</v>
      </c>
      <c r="D55" s="6">
        <f t="shared" si="5"/>
        <v>0.94540383043740883</v>
      </c>
    </row>
    <row r="56" spans="1:4" x14ac:dyDescent="0.3">
      <c r="A56" t="s">
        <v>90</v>
      </c>
      <c r="B56">
        <v>417</v>
      </c>
      <c r="C56" s="5">
        <f t="shared" si="4"/>
        <v>3.7042959172796075E-3</v>
      </c>
      <c r="D56" s="6">
        <f t="shared" si="5"/>
        <v>0.94910812635468844</v>
      </c>
    </row>
    <row r="57" spans="1:4" x14ac:dyDescent="0.3">
      <c r="A57" t="s">
        <v>70</v>
      </c>
      <c r="B57">
        <v>365</v>
      </c>
      <c r="C57" s="5">
        <f t="shared" si="4"/>
        <v>3.2423693280744766E-3</v>
      </c>
      <c r="D57" s="6">
        <f t="shared" si="5"/>
        <v>0.95235049568276287</v>
      </c>
    </row>
    <row r="58" spans="1:4" x14ac:dyDescent="0.3">
      <c r="A58" t="s">
        <v>94</v>
      </c>
      <c r="B58">
        <v>310</v>
      </c>
      <c r="C58" s="5">
        <f t="shared" si="4"/>
        <v>2.7537931279536651E-3</v>
      </c>
      <c r="D58" s="6">
        <f t="shared" si="5"/>
        <v>0.95510428881071652</v>
      </c>
    </row>
    <row r="59" spans="1:4" x14ac:dyDescent="0.3">
      <c r="A59" t="s">
        <v>104</v>
      </c>
      <c r="B59">
        <v>308</v>
      </c>
      <c r="C59" s="5">
        <f t="shared" si="4"/>
        <v>2.7360267206765448E-3</v>
      </c>
      <c r="D59" s="6">
        <f t="shared" si="5"/>
        <v>0.95784031553139304</v>
      </c>
    </row>
    <row r="60" spans="1:4" x14ac:dyDescent="0.3">
      <c r="A60" t="s">
        <v>89</v>
      </c>
      <c r="B60">
        <v>293</v>
      </c>
      <c r="C60" s="5">
        <f t="shared" si="4"/>
        <v>2.6027786660981415E-3</v>
      </c>
      <c r="D60" s="6">
        <f t="shared" si="5"/>
        <v>0.96044309419749119</v>
      </c>
    </row>
    <row r="61" spans="1:4" x14ac:dyDescent="0.3">
      <c r="A61" t="s">
        <v>92</v>
      </c>
      <c r="B61">
        <v>272</v>
      </c>
      <c r="C61" s="5">
        <f t="shared" si="4"/>
        <v>2.4162313896883771E-3</v>
      </c>
      <c r="D61" s="6">
        <f t="shared" si="5"/>
        <v>0.96285932558717957</v>
      </c>
    </row>
    <row r="62" spans="1:4" x14ac:dyDescent="0.3">
      <c r="A62" t="s">
        <v>102</v>
      </c>
      <c r="B62">
        <v>264</v>
      </c>
      <c r="C62" s="5">
        <f t="shared" si="4"/>
        <v>2.3451657605798957E-3</v>
      </c>
      <c r="D62" s="6">
        <f t="shared" si="5"/>
        <v>0.96520449134775943</v>
      </c>
    </row>
    <row r="63" spans="1:4" x14ac:dyDescent="0.3">
      <c r="A63" t="s">
        <v>143</v>
      </c>
      <c r="B63">
        <v>261</v>
      </c>
      <c r="C63" s="5">
        <f t="shared" si="4"/>
        <v>2.3185161496642151E-3</v>
      </c>
      <c r="D63" s="6">
        <f t="shared" si="5"/>
        <v>0.96752300749742359</v>
      </c>
    </row>
    <row r="64" spans="1:4" x14ac:dyDescent="0.3">
      <c r="A64" t="s">
        <v>87</v>
      </c>
      <c r="B64">
        <v>256</v>
      </c>
      <c r="C64" s="5">
        <f t="shared" si="4"/>
        <v>2.2741001314714139E-3</v>
      </c>
      <c r="D64" s="6">
        <f t="shared" si="5"/>
        <v>0.96979710762889504</v>
      </c>
    </row>
    <row r="65" spans="1:4" x14ac:dyDescent="0.3">
      <c r="A65" t="s">
        <v>107</v>
      </c>
      <c r="B65">
        <v>230</v>
      </c>
      <c r="C65" s="5">
        <f t="shared" si="4"/>
        <v>2.0431368368688482E-3</v>
      </c>
      <c r="D65" s="6">
        <f t="shared" si="5"/>
        <v>0.97184024446576389</v>
      </c>
    </row>
    <row r="66" spans="1:4" x14ac:dyDescent="0.3">
      <c r="A66" t="s">
        <v>100</v>
      </c>
      <c r="B66">
        <v>208</v>
      </c>
      <c r="C66" s="5">
        <f t="shared" si="4"/>
        <v>1.8477063568205238E-3</v>
      </c>
      <c r="D66" s="6">
        <f t="shared" si="5"/>
        <v>0.97368795082258441</v>
      </c>
    </row>
    <row r="67" spans="1:4" x14ac:dyDescent="0.3">
      <c r="A67" t="s">
        <v>103</v>
      </c>
      <c r="B67">
        <v>202</v>
      </c>
      <c r="C67" s="5">
        <f t="shared" si="4"/>
        <v>1.7944071349891625E-3</v>
      </c>
      <c r="D67" s="6">
        <f t="shared" si="5"/>
        <v>0.97548235795757354</v>
      </c>
    </row>
    <row r="68" spans="1:4" x14ac:dyDescent="0.3">
      <c r="A68" t="s">
        <v>149</v>
      </c>
      <c r="B68">
        <v>179</v>
      </c>
      <c r="C68" s="5">
        <f t="shared" si="4"/>
        <v>1.5900934513022776E-3</v>
      </c>
      <c r="D68" s="6">
        <f t="shared" si="5"/>
        <v>0.97707245140887578</v>
      </c>
    </row>
    <row r="69" spans="1:4" x14ac:dyDescent="0.3">
      <c r="A69" t="s">
        <v>105</v>
      </c>
      <c r="B69">
        <v>160</v>
      </c>
      <c r="C69" s="5">
        <f t="shared" si="4"/>
        <v>1.4213125821696336E-3</v>
      </c>
      <c r="D69" s="6">
        <f t="shared" si="5"/>
        <v>0.97849376399104537</v>
      </c>
    </row>
    <row r="70" spans="1:4" x14ac:dyDescent="0.3">
      <c r="A70" t="s">
        <v>158</v>
      </c>
      <c r="B70">
        <v>156</v>
      </c>
      <c r="C70" s="5">
        <f t="shared" ref="C70:C133" si="6">+B70/$B$4</f>
        <v>1.3857797676153929E-3</v>
      </c>
      <c r="D70" s="6">
        <f t="shared" si="5"/>
        <v>0.97987954375866082</v>
      </c>
    </row>
    <row r="71" spans="1:4" x14ac:dyDescent="0.3">
      <c r="A71" t="s">
        <v>109</v>
      </c>
      <c r="B71">
        <v>148</v>
      </c>
      <c r="C71" s="5">
        <f t="shared" si="6"/>
        <v>1.314714138506911E-3</v>
      </c>
      <c r="D71" s="6">
        <f t="shared" ref="D71:D134" si="7">+D70+C71</f>
        <v>0.98119425789716774</v>
      </c>
    </row>
    <row r="72" spans="1:4" x14ac:dyDescent="0.3">
      <c r="A72" t="s">
        <v>106</v>
      </c>
      <c r="B72">
        <v>144</v>
      </c>
      <c r="C72" s="5">
        <f t="shared" si="6"/>
        <v>1.2791813239526704E-3</v>
      </c>
      <c r="D72" s="6">
        <f t="shared" si="7"/>
        <v>0.9824734392211204</v>
      </c>
    </row>
    <row r="73" spans="1:4" x14ac:dyDescent="0.3">
      <c r="A73" t="s">
        <v>108</v>
      </c>
      <c r="B73">
        <v>122</v>
      </c>
      <c r="C73" s="5">
        <f t="shared" si="6"/>
        <v>1.0837508439043456E-3</v>
      </c>
      <c r="D73" s="6">
        <f t="shared" si="7"/>
        <v>0.98355719006502473</v>
      </c>
    </row>
    <row r="74" spans="1:4" x14ac:dyDescent="0.3">
      <c r="A74" t="s">
        <v>110</v>
      </c>
      <c r="B74">
        <v>98</v>
      </c>
      <c r="C74" s="5">
        <f t="shared" si="6"/>
        <v>8.7055395657890066E-4</v>
      </c>
      <c r="D74" s="6">
        <f t="shared" si="7"/>
        <v>0.9844277440216036</v>
      </c>
    </row>
    <row r="75" spans="1:4" x14ac:dyDescent="0.3">
      <c r="A75" t="s">
        <v>114</v>
      </c>
      <c r="B75">
        <v>98</v>
      </c>
      <c r="C75" s="5">
        <f t="shared" si="6"/>
        <v>8.7055395657890066E-4</v>
      </c>
      <c r="D75" s="6">
        <f t="shared" si="7"/>
        <v>0.98529829797818247</v>
      </c>
    </row>
    <row r="76" spans="1:4" x14ac:dyDescent="0.3">
      <c r="A76" t="s">
        <v>112</v>
      </c>
      <c r="B76">
        <v>94</v>
      </c>
      <c r="C76" s="5">
        <f t="shared" si="6"/>
        <v>8.3502114202465975E-4</v>
      </c>
      <c r="D76" s="6">
        <f t="shared" si="7"/>
        <v>0.98613331912020707</v>
      </c>
    </row>
    <row r="77" spans="1:4" x14ac:dyDescent="0.3">
      <c r="A77" t="s">
        <v>159</v>
      </c>
      <c r="B77">
        <v>90</v>
      </c>
      <c r="C77" s="5">
        <f t="shared" si="6"/>
        <v>7.9948832747041895E-4</v>
      </c>
      <c r="D77" s="6">
        <f t="shared" si="7"/>
        <v>0.98693280744767753</v>
      </c>
    </row>
    <row r="78" spans="1:4" x14ac:dyDescent="0.3">
      <c r="A78" t="s">
        <v>121</v>
      </c>
      <c r="B78">
        <v>88</v>
      </c>
      <c r="C78" s="5">
        <f t="shared" si="6"/>
        <v>7.8172192019329849E-4</v>
      </c>
      <c r="D78" s="6">
        <f t="shared" si="7"/>
        <v>0.98771452936787085</v>
      </c>
    </row>
    <row r="79" spans="1:4" x14ac:dyDescent="0.3">
      <c r="A79" t="s">
        <v>161</v>
      </c>
      <c r="B79">
        <v>88</v>
      </c>
      <c r="C79" s="5">
        <f t="shared" si="6"/>
        <v>7.8172192019329849E-4</v>
      </c>
      <c r="D79" s="6">
        <f t="shared" si="7"/>
        <v>0.98849625128806418</v>
      </c>
    </row>
    <row r="80" spans="1:4" x14ac:dyDescent="0.3">
      <c r="A80" t="s">
        <v>113</v>
      </c>
      <c r="B80">
        <v>81</v>
      </c>
      <c r="C80" s="5">
        <f t="shared" si="6"/>
        <v>7.1953949472337701E-4</v>
      </c>
      <c r="D80" s="6">
        <f t="shared" si="7"/>
        <v>0.98921579078278754</v>
      </c>
    </row>
    <row r="81" spans="1:4" x14ac:dyDescent="0.3">
      <c r="A81" t="s">
        <v>166</v>
      </c>
      <c r="B81">
        <v>78</v>
      </c>
      <c r="C81" s="5">
        <f t="shared" si="6"/>
        <v>6.9288988380769643E-4</v>
      </c>
      <c r="D81" s="6">
        <f t="shared" si="7"/>
        <v>0.98990868066659521</v>
      </c>
    </row>
    <row r="82" spans="1:4" x14ac:dyDescent="0.3">
      <c r="A82" t="s">
        <v>93</v>
      </c>
      <c r="B82">
        <v>75</v>
      </c>
      <c r="C82" s="9">
        <f t="shared" si="6"/>
        <v>6.6624027289201575E-4</v>
      </c>
      <c r="D82" s="6">
        <f t="shared" si="7"/>
        <v>0.99057492093948718</v>
      </c>
    </row>
    <row r="83" spans="1:4" x14ac:dyDescent="0.3">
      <c r="A83" t="s">
        <v>111</v>
      </c>
      <c r="B83">
        <v>68</v>
      </c>
      <c r="C83" s="9">
        <f t="shared" si="6"/>
        <v>6.0405784742209427E-4</v>
      </c>
      <c r="D83" s="6">
        <f t="shared" si="7"/>
        <v>0.9911789787869093</v>
      </c>
    </row>
    <row r="84" spans="1:4" x14ac:dyDescent="0.3">
      <c r="A84" t="s">
        <v>120</v>
      </c>
      <c r="B84">
        <v>59</v>
      </c>
      <c r="C84" s="9">
        <f t="shared" si="6"/>
        <v>5.2410901467505244E-4</v>
      </c>
      <c r="D84" s="6">
        <f t="shared" si="7"/>
        <v>0.99170308780158434</v>
      </c>
    </row>
    <row r="85" spans="1:4" x14ac:dyDescent="0.3">
      <c r="A85" t="s">
        <v>123</v>
      </c>
      <c r="B85">
        <v>53</v>
      </c>
      <c r="C85" s="9">
        <f t="shared" si="6"/>
        <v>4.7080979284369113E-4</v>
      </c>
      <c r="D85" s="6">
        <f t="shared" si="7"/>
        <v>0.99217389759442798</v>
      </c>
    </row>
    <row r="86" spans="1:4" x14ac:dyDescent="0.3">
      <c r="A86" t="s">
        <v>160</v>
      </c>
      <c r="B86">
        <v>49</v>
      </c>
      <c r="C86" s="9">
        <f t="shared" si="6"/>
        <v>4.3527697828945033E-4</v>
      </c>
      <c r="D86" s="6">
        <f t="shared" si="7"/>
        <v>0.99260917457271747</v>
      </c>
    </row>
    <row r="87" spans="1:4" x14ac:dyDescent="0.3">
      <c r="A87" t="s">
        <v>119</v>
      </c>
      <c r="B87">
        <v>49</v>
      </c>
      <c r="C87" s="9">
        <f t="shared" si="6"/>
        <v>4.3527697828945033E-4</v>
      </c>
      <c r="D87" s="6">
        <f t="shared" si="7"/>
        <v>0.99304445155100696</v>
      </c>
    </row>
    <row r="88" spans="1:4" x14ac:dyDescent="0.3">
      <c r="A88" t="s">
        <v>133</v>
      </c>
      <c r="B88">
        <v>45</v>
      </c>
      <c r="C88" s="9">
        <f t="shared" si="6"/>
        <v>3.9974416373520947E-4</v>
      </c>
      <c r="D88" s="6">
        <f t="shared" si="7"/>
        <v>0.99344419571474218</v>
      </c>
    </row>
    <row r="89" spans="1:4" x14ac:dyDescent="0.3">
      <c r="A89" t="s">
        <v>130</v>
      </c>
      <c r="B89">
        <v>43</v>
      </c>
      <c r="C89" s="9">
        <f t="shared" si="6"/>
        <v>3.8197775645808907E-4</v>
      </c>
      <c r="D89" s="6">
        <f t="shared" si="7"/>
        <v>0.99382617347120028</v>
      </c>
    </row>
    <row r="90" spans="1:4" x14ac:dyDescent="0.3">
      <c r="A90" t="s">
        <v>127</v>
      </c>
      <c r="B90">
        <v>43</v>
      </c>
      <c r="C90" s="9">
        <f t="shared" si="6"/>
        <v>3.8197775645808907E-4</v>
      </c>
      <c r="D90" s="6">
        <f t="shared" si="7"/>
        <v>0.99420815122765838</v>
      </c>
    </row>
    <row r="91" spans="1:4" x14ac:dyDescent="0.3">
      <c r="A91" t="s">
        <v>126</v>
      </c>
      <c r="B91">
        <v>39</v>
      </c>
      <c r="C91" s="9">
        <f t="shared" si="6"/>
        <v>3.4644494190384822E-4</v>
      </c>
      <c r="D91" s="6">
        <f t="shared" si="7"/>
        <v>0.99455459616956221</v>
      </c>
    </row>
    <row r="92" spans="1:4" x14ac:dyDescent="0.3">
      <c r="A92" t="s">
        <v>125</v>
      </c>
      <c r="B92">
        <v>38</v>
      </c>
      <c r="C92" s="9">
        <f t="shared" si="6"/>
        <v>3.3756173826528799E-4</v>
      </c>
      <c r="D92" s="6">
        <f t="shared" si="7"/>
        <v>0.99489215790782748</v>
      </c>
    </row>
    <row r="93" spans="1:4" x14ac:dyDescent="0.3">
      <c r="A93" t="s">
        <v>118</v>
      </c>
      <c r="B93">
        <v>37</v>
      </c>
      <c r="C93" s="9">
        <f t="shared" si="6"/>
        <v>3.2867853462672776E-4</v>
      </c>
      <c r="D93" s="6">
        <f t="shared" si="7"/>
        <v>0.99522083644245418</v>
      </c>
    </row>
    <row r="94" spans="1:4" x14ac:dyDescent="0.3">
      <c r="A94" t="s">
        <v>163</v>
      </c>
      <c r="B94">
        <v>35</v>
      </c>
      <c r="C94" s="9">
        <f t="shared" si="6"/>
        <v>3.1091212734960736E-4</v>
      </c>
      <c r="D94" s="6">
        <f t="shared" si="7"/>
        <v>0.99553174856980375</v>
      </c>
    </row>
    <row r="95" spans="1:4" x14ac:dyDescent="0.3">
      <c r="A95" t="s">
        <v>115</v>
      </c>
      <c r="B95">
        <v>34</v>
      </c>
      <c r="C95" s="9">
        <f t="shared" si="6"/>
        <v>3.0202892371104713E-4</v>
      </c>
      <c r="D95" s="6">
        <f t="shared" si="7"/>
        <v>0.99583377749351476</v>
      </c>
    </row>
    <row r="96" spans="1:4" x14ac:dyDescent="0.3">
      <c r="A96" t="s">
        <v>116</v>
      </c>
      <c r="B96">
        <v>33</v>
      </c>
      <c r="C96" s="9">
        <f t="shared" si="6"/>
        <v>2.9314572007248696E-4</v>
      </c>
      <c r="D96" s="6">
        <f t="shared" si="7"/>
        <v>0.9961269232135872</v>
      </c>
    </row>
    <row r="97" spans="1:4" x14ac:dyDescent="0.3">
      <c r="A97" t="s">
        <v>170</v>
      </c>
      <c r="B97">
        <v>33</v>
      </c>
      <c r="C97" s="9">
        <f t="shared" si="6"/>
        <v>2.9314572007248696E-4</v>
      </c>
      <c r="D97" s="6">
        <f t="shared" si="7"/>
        <v>0.99642006893365964</v>
      </c>
    </row>
    <row r="98" spans="1:4" x14ac:dyDescent="0.3">
      <c r="A98" t="s">
        <v>128</v>
      </c>
      <c r="B98">
        <v>32</v>
      </c>
      <c r="C98" s="9">
        <f t="shared" si="6"/>
        <v>2.8426251643392673E-4</v>
      </c>
      <c r="D98" s="6">
        <f t="shared" si="7"/>
        <v>0.99670433145009352</v>
      </c>
    </row>
    <row r="99" spans="1:4" x14ac:dyDescent="0.3">
      <c r="A99" t="s">
        <v>174</v>
      </c>
      <c r="B99">
        <v>27</v>
      </c>
      <c r="C99" s="9">
        <f t="shared" si="6"/>
        <v>2.3984649824112568E-4</v>
      </c>
      <c r="D99" s="6">
        <f t="shared" si="7"/>
        <v>0.99694417794833468</v>
      </c>
    </row>
    <row r="100" spans="1:4" x14ac:dyDescent="0.3">
      <c r="A100" t="s">
        <v>162</v>
      </c>
      <c r="B100">
        <v>27</v>
      </c>
      <c r="C100" s="9">
        <f t="shared" si="6"/>
        <v>2.3984649824112568E-4</v>
      </c>
      <c r="D100" s="6">
        <f t="shared" si="7"/>
        <v>0.99718402444657583</v>
      </c>
    </row>
    <row r="101" spans="1:4" x14ac:dyDescent="0.3">
      <c r="A101" t="s">
        <v>117</v>
      </c>
      <c r="B101">
        <v>26</v>
      </c>
      <c r="C101" s="9">
        <f t="shared" si="6"/>
        <v>2.3096329460256548E-4</v>
      </c>
      <c r="D101" s="6">
        <f t="shared" si="7"/>
        <v>0.99741498774117843</v>
      </c>
    </row>
    <row r="102" spans="1:4" x14ac:dyDescent="0.3">
      <c r="A102" t="s">
        <v>139</v>
      </c>
      <c r="B102">
        <v>23</v>
      </c>
      <c r="C102" s="9">
        <f t="shared" si="6"/>
        <v>2.0431368368688485E-4</v>
      </c>
      <c r="D102" s="6">
        <f t="shared" si="7"/>
        <v>0.99761930142486532</v>
      </c>
    </row>
    <row r="103" spans="1:4" x14ac:dyDescent="0.3">
      <c r="A103" t="s">
        <v>164</v>
      </c>
      <c r="B103">
        <v>22</v>
      </c>
      <c r="C103" s="9">
        <f t="shared" si="6"/>
        <v>1.9543048004832462E-4</v>
      </c>
      <c r="D103" s="6">
        <f t="shared" si="7"/>
        <v>0.99781473190491365</v>
      </c>
    </row>
    <row r="104" spans="1:4" x14ac:dyDescent="0.3">
      <c r="A104" t="s">
        <v>129</v>
      </c>
      <c r="B104">
        <v>21</v>
      </c>
      <c r="C104" s="9">
        <f t="shared" si="6"/>
        <v>1.8654727640976442E-4</v>
      </c>
      <c r="D104" s="6">
        <f t="shared" si="7"/>
        <v>0.99800127918132342</v>
      </c>
    </row>
    <row r="105" spans="1:4" x14ac:dyDescent="0.3">
      <c r="A105" t="s">
        <v>64</v>
      </c>
      <c r="B105">
        <v>20</v>
      </c>
      <c r="C105" s="9">
        <f t="shared" si="6"/>
        <v>1.776640727712042E-4</v>
      </c>
      <c r="D105" s="6">
        <f t="shared" si="7"/>
        <v>0.99817894325409462</v>
      </c>
    </row>
    <row r="106" spans="1:4" x14ac:dyDescent="0.3">
      <c r="A106" t="s">
        <v>124</v>
      </c>
      <c r="B106">
        <v>18</v>
      </c>
      <c r="C106" s="9">
        <f t="shared" si="6"/>
        <v>1.5989766549408379E-4</v>
      </c>
      <c r="D106" s="6">
        <f t="shared" si="7"/>
        <v>0.99833884091958869</v>
      </c>
    </row>
    <row r="107" spans="1:4" x14ac:dyDescent="0.3">
      <c r="A107" t="s">
        <v>152</v>
      </c>
      <c r="B107">
        <v>16</v>
      </c>
      <c r="C107" s="9">
        <f t="shared" si="6"/>
        <v>1.4213125821696337E-4</v>
      </c>
      <c r="D107" s="6">
        <f t="shared" si="7"/>
        <v>0.99848097217780563</v>
      </c>
    </row>
    <row r="108" spans="1:4" x14ac:dyDescent="0.3">
      <c r="A108" t="s">
        <v>136</v>
      </c>
      <c r="B108">
        <v>15</v>
      </c>
      <c r="C108" s="9">
        <f t="shared" si="6"/>
        <v>1.3324805457840317E-4</v>
      </c>
      <c r="D108" s="6">
        <f t="shared" si="7"/>
        <v>0.998614220232384</v>
      </c>
    </row>
    <row r="109" spans="1:4" x14ac:dyDescent="0.3">
      <c r="A109" t="s">
        <v>144</v>
      </c>
      <c r="B109">
        <v>15</v>
      </c>
      <c r="C109" s="9">
        <f t="shared" si="6"/>
        <v>1.3324805457840317E-4</v>
      </c>
      <c r="D109" s="6">
        <f t="shared" si="7"/>
        <v>0.99874746828696237</v>
      </c>
    </row>
    <row r="110" spans="1:4" x14ac:dyDescent="0.3">
      <c r="A110" t="s">
        <v>141</v>
      </c>
      <c r="B110">
        <v>14</v>
      </c>
      <c r="C110" s="9">
        <f t="shared" si="6"/>
        <v>1.2436485093984294E-4</v>
      </c>
      <c r="D110" s="6">
        <f t="shared" si="7"/>
        <v>0.99887183313790218</v>
      </c>
    </row>
    <row r="111" spans="1:4" x14ac:dyDescent="0.3">
      <c r="A111" t="s">
        <v>132</v>
      </c>
      <c r="B111">
        <v>14</v>
      </c>
      <c r="C111" s="9">
        <f t="shared" si="6"/>
        <v>1.2436485093984294E-4</v>
      </c>
      <c r="D111" s="6">
        <f t="shared" si="7"/>
        <v>0.99899619798884198</v>
      </c>
    </row>
    <row r="112" spans="1:4" x14ac:dyDescent="0.3">
      <c r="A112" t="s">
        <v>135</v>
      </c>
      <c r="B112">
        <v>14</v>
      </c>
      <c r="C112" s="9">
        <f t="shared" si="6"/>
        <v>1.2436485093984294E-4</v>
      </c>
      <c r="D112" s="6">
        <f t="shared" si="7"/>
        <v>0.99912056283978179</v>
      </c>
    </row>
    <row r="113" spans="1:4" x14ac:dyDescent="0.3">
      <c r="A113" t="s">
        <v>137</v>
      </c>
      <c r="B113">
        <v>11</v>
      </c>
      <c r="C113" s="9">
        <f t="shared" si="6"/>
        <v>9.7715240024162311E-5</v>
      </c>
      <c r="D113" s="6">
        <f t="shared" si="7"/>
        <v>0.9992182780798059</v>
      </c>
    </row>
    <row r="114" spans="1:4" x14ac:dyDescent="0.3">
      <c r="A114" t="s">
        <v>131</v>
      </c>
      <c r="B114">
        <v>11</v>
      </c>
      <c r="C114" s="9">
        <f t="shared" si="6"/>
        <v>9.7715240024162311E-5</v>
      </c>
      <c r="D114" s="6">
        <f t="shared" si="7"/>
        <v>0.99931599331983001</v>
      </c>
    </row>
    <row r="115" spans="1:4" x14ac:dyDescent="0.3">
      <c r="A115" t="s">
        <v>147</v>
      </c>
      <c r="B115">
        <v>10</v>
      </c>
      <c r="C115" s="9">
        <f t="shared" si="6"/>
        <v>8.8832036385602098E-5</v>
      </c>
      <c r="D115" s="6">
        <f t="shared" si="7"/>
        <v>0.99940482535621566</v>
      </c>
    </row>
    <row r="116" spans="1:4" x14ac:dyDescent="0.3">
      <c r="A116" t="s">
        <v>188</v>
      </c>
      <c r="B116">
        <v>8</v>
      </c>
      <c r="C116" s="9">
        <f t="shared" si="6"/>
        <v>7.1065629108481683E-5</v>
      </c>
      <c r="D116" s="6">
        <f t="shared" si="7"/>
        <v>0.99947589098532419</v>
      </c>
    </row>
    <row r="117" spans="1:4" x14ac:dyDescent="0.3">
      <c r="A117" t="s">
        <v>134</v>
      </c>
      <c r="B117">
        <v>7</v>
      </c>
      <c r="C117" s="9">
        <f t="shared" si="6"/>
        <v>6.218242546992147E-5</v>
      </c>
      <c r="D117" s="10">
        <f t="shared" si="7"/>
        <v>0.99953807341079415</v>
      </c>
    </row>
    <row r="118" spans="1:4" x14ac:dyDescent="0.3">
      <c r="A118" t="s">
        <v>176</v>
      </c>
      <c r="B118">
        <v>6</v>
      </c>
      <c r="C118" s="9">
        <f t="shared" si="6"/>
        <v>5.3299221831361263E-5</v>
      </c>
      <c r="D118" s="10">
        <f t="shared" si="7"/>
        <v>0.99959137263262554</v>
      </c>
    </row>
    <row r="119" spans="1:4" x14ac:dyDescent="0.3">
      <c r="A119" t="s">
        <v>148</v>
      </c>
      <c r="B119">
        <v>6</v>
      </c>
      <c r="C119" s="12">
        <f t="shared" si="6"/>
        <v>5.3299221831361263E-5</v>
      </c>
      <c r="D119" s="10">
        <f t="shared" si="7"/>
        <v>0.99964467185445693</v>
      </c>
    </row>
    <row r="120" spans="1:4" x14ac:dyDescent="0.3">
      <c r="A120" t="s">
        <v>175</v>
      </c>
      <c r="B120">
        <v>5</v>
      </c>
      <c r="C120" s="12">
        <f t="shared" si="6"/>
        <v>4.4416018192801049E-5</v>
      </c>
      <c r="D120" s="10">
        <f t="shared" si="7"/>
        <v>0.99968908787264976</v>
      </c>
    </row>
    <row r="121" spans="1:4" x14ac:dyDescent="0.3">
      <c r="A121" t="s">
        <v>122</v>
      </c>
      <c r="B121">
        <v>5</v>
      </c>
      <c r="C121" s="12">
        <f t="shared" si="6"/>
        <v>4.4416018192801049E-5</v>
      </c>
      <c r="D121" s="10">
        <f t="shared" si="7"/>
        <v>0.99973350389084259</v>
      </c>
    </row>
    <row r="122" spans="1:4" x14ac:dyDescent="0.3">
      <c r="A122" t="s">
        <v>168</v>
      </c>
      <c r="B122">
        <v>4</v>
      </c>
      <c r="C122" s="12">
        <f t="shared" si="6"/>
        <v>3.5532814554240842E-5</v>
      </c>
      <c r="D122" s="10">
        <f t="shared" si="7"/>
        <v>0.99976903670539685</v>
      </c>
    </row>
    <row r="123" spans="1:4" x14ac:dyDescent="0.3">
      <c r="A123" t="s">
        <v>140</v>
      </c>
      <c r="B123">
        <v>4</v>
      </c>
      <c r="C123" s="12">
        <f t="shared" si="6"/>
        <v>3.5532814554240842E-5</v>
      </c>
      <c r="D123" s="10">
        <f>+D122+C123</f>
        <v>0.99980456951995111</v>
      </c>
    </row>
    <row r="124" spans="1:4" x14ac:dyDescent="0.3">
      <c r="A124" t="s">
        <v>167</v>
      </c>
      <c r="B124">
        <v>4</v>
      </c>
      <c r="C124" s="12">
        <f t="shared" si="6"/>
        <v>3.5532814554240842E-5</v>
      </c>
      <c r="D124" s="10">
        <f t="shared" si="7"/>
        <v>0.99984010233450538</v>
      </c>
    </row>
    <row r="125" spans="1:4" x14ac:dyDescent="0.3">
      <c r="A125" t="s">
        <v>146</v>
      </c>
      <c r="B125">
        <v>3</v>
      </c>
      <c r="C125" s="12">
        <f t="shared" si="6"/>
        <v>2.6649610915680631E-5</v>
      </c>
      <c r="D125" s="10">
        <f t="shared" si="7"/>
        <v>0.99986675194542107</v>
      </c>
    </row>
    <row r="126" spans="1:4" x14ac:dyDescent="0.3">
      <c r="A126" t="s">
        <v>171</v>
      </c>
      <c r="B126">
        <v>2</v>
      </c>
      <c r="C126" s="12">
        <f t="shared" si="6"/>
        <v>1.7766407277120421E-5</v>
      </c>
      <c r="D126" s="10">
        <f t="shared" si="7"/>
        <v>0.9998845183526982</v>
      </c>
    </row>
    <row r="127" spans="1:4" x14ac:dyDescent="0.3">
      <c r="A127" t="s">
        <v>172</v>
      </c>
      <c r="B127">
        <v>2</v>
      </c>
      <c r="C127" s="12">
        <f t="shared" si="6"/>
        <v>1.7766407277120421E-5</v>
      </c>
      <c r="D127" s="10">
        <f t="shared" si="7"/>
        <v>0.99990228475997533</v>
      </c>
    </row>
    <row r="128" spans="1:4" x14ac:dyDescent="0.3">
      <c r="A128" t="s">
        <v>156</v>
      </c>
      <c r="B128">
        <v>2</v>
      </c>
      <c r="C128" s="12">
        <f t="shared" si="6"/>
        <v>1.7766407277120421E-5</v>
      </c>
      <c r="D128" s="10">
        <f t="shared" si="7"/>
        <v>0.99992005116725247</v>
      </c>
    </row>
    <row r="129" spans="1:4" x14ac:dyDescent="0.3">
      <c r="A129" t="s">
        <v>179</v>
      </c>
      <c r="B129">
        <v>1</v>
      </c>
      <c r="C129" s="12">
        <f t="shared" si="6"/>
        <v>8.8832036385602104E-6</v>
      </c>
      <c r="D129" s="10">
        <f t="shared" si="7"/>
        <v>0.99992893437089103</v>
      </c>
    </row>
    <row r="130" spans="1:4" x14ac:dyDescent="0.3">
      <c r="A130" t="s">
        <v>145</v>
      </c>
      <c r="B130">
        <v>1</v>
      </c>
      <c r="C130" s="12">
        <f t="shared" si="6"/>
        <v>8.8832036385602104E-6</v>
      </c>
      <c r="D130" s="10">
        <f t="shared" si="7"/>
        <v>0.9999378175745296</v>
      </c>
    </row>
    <row r="131" spans="1:4" x14ac:dyDescent="0.3">
      <c r="A131" t="s">
        <v>189</v>
      </c>
      <c r="B131">
        <v>1</v>
      </c>
      <c r="C131" s="12">
        <f t="shared" si="6"/>
        <v>8.8832036385602104E-6</v>
      </c>
      <c r="D131" s="10">
        <f t="shared" si="7"/>
        <v>0.99994670077816816</v>
      </c>
    </row>
    <row r="132" spans="1:4" x14ac:dyDescent="0.3">
      <c r="A132" t="s">
        <v>190</v>
      </c>
      <c r="B132">
        <v>1</v>
      </c>
      <c r="C132" s="12">
        <f t="shared" si="6"/>
        <v>8.8832036385602104E-6</v>
      </c>
      <c r="D132" s="13">
        <f t="shared" si="7"/>
        <v>0.99995558398180673</v>
      </c>
    </row>
    <row r="133" spans="1:4" x14ac:dyDescent="0.3">
      <c r="A133" t="s">
        <v>191</v>
      </c>
      <c r="B133">
        <v>1</v>
      </c>
      <c r="C133" s="12">
        <f t="shared" si="6"/>
        <v>8.8832036385602104E-6</v>
      </c>
      <c r="D133" s="13">
        <f t="shared" si="7"/>
        <v>0.99996446718544529</v>
      </c>
    </row>
    <row r="134" spans="1:4" x14ac:dyDescent="0.3">
      <c r="A134" t="s">
        <v>155</v>
      </c>
      <c r="B134">
        <v>1</v>
      </c>
      <c r="C134" s="12">
        <f t="shared" ref="C134:C135" si="8">+B134/$B$4</f>
        <v>8.8832036385602104E-6</v>
      </c>
      <c r="D134" s="13">
        <f t="shared" si="7"/>
        <v>0.99997335038908386</v>
      </c>
    </row>
    <row r="135" spans="1:4" x14ac:dyDescent="0.3">
      <c r="A135" t="s">
        <v>192</v>
      </c>
      <c r="B135">
        <v>1</v>
      </c>
      <c r="C135" s="12">
        <f t="shared" si="8"/>
        <v>8.8832036385602104E-6</v>
      </c>
      <c r="D135" s="13">
        <f t="shared" ref="D135:D137" si="9">+D134+C135</f>
        <v>0.99998223359272242</v>
      </c>
    </row>
    <row r="136" spans="1:4" x14ac:dyDescent="0.3">
      <c r="A136" t="s">
        <v>181</v>
      </c>
      <c r="B136">
        <v>1</v>
      </c>
      <c r="C136" s="12">
        <f>+B136/$B$4</f>
        <v>8.8832036385602104E-6</v>
      </c>
      <c r="D136" s="13">
        <f t="shared" si="9"/>
        <v>0.99999111679636099</v>
      </c>
    </row>
    <row r="137" spans="1:4" x14ac:dyDescent="0.3">
      <c r="A137" t="s">
        <v>165</v>
      </c>
      <c r="B137">
        <v>1</v>
      </c>
      <c r="C137" s="12">
        <f t="shared" ref="C137" si="10">+B137/$B$4</f>
        <v>8.8832036385602104E-6</v>
      </c>
      <c r="D137" s="7">
        <f t="shared" si="9"/>
        <v>0.99999999999999956</v>
      </c>
    </row>
  </sheetData>
  <sortState xmlns:xlrd2="http://schemas.microsoft.com/office/spreadsheetml/2017/richdata2" ref="A5:B136">
    <sortCondition descending="1" ref="B5:B13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Props1.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2.xml><?xml version="1.0" encoding="utf-8"?>
<ds:datastoreItem xmlns:ds="http://schemas.openxmlformats.org/officeDocument/2006/customXml" ds:itemID="{63E45B7D-71CE-4B1B-BF8F-F7906EBCD993}"/>
</file>

<file path=customXml/itemProps3.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12-24</vt:lpstr>
      <vt:lpstr>Clasif.llamadas 12-24</vt:lpstr>
      <vt:lpstr>Institución 12-24</vt:lpstr>
      <vt:lpstr>Tipo de incidente 12-24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2025-01-30T19:31:18Z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