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40" documentId="8_{19BE2CF1-1655-471B-8B65-1EA79F22FCB4}" xr6:coauthVersionLast="47" xr6:coauthVersionMax="47" xr10:uidLastSave="{B808F838-A683-4D31-84B9-333FFFBB1701}"/>
  <bookViews>
    <workbookView xWindow="-23148" yWindow="-108" windowWidth="23256" windowHeight="12456" activeTab="3" xr2:uid="{433F4A73-D90F-451A-97F3-389124337F65}"/>
  </bookViews>
  <sheets>
    <sheet name="Demanda 09-25" sheetId="1" r:id="rId1"/>
    <sheet name="Clasif.llamadas 09-25" sheetId="2" r:id="rId2"/>
    <sheet name="Institución 09-25" sheetId="3" r:id="rId3"/>
    <sheet name="Tipo de incidente 09-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C140" i="4" s="1"/>
  <c r="C139" i="4" l="1"/>
  <c r="B4" i="3"/>
  <c r="C138" i="4"/>
  <c r="C10" i="3" l="1"/>
  <c r="C18" i="3"/>
  <c r="C6" i="3"/>
  <c r="C7" i="3"/>
  <c r="C17" i="3"/>
  <c r="C14" i="3"/>
  <c r="C15" i="3"/>
  <c r="C8" i="3"/>
  <c r="C9" i="3"/>
  <c r="C12" i="3"/>
  <c r="C11" i="3"/>
  <c r="C16" i="3"/>
  <c r="C19" i="3"/>
  <c r="C5" i="3"/>
  <c r="D5" i="3" s="1"/>
  <c r="C13" i="3"/>
  <c r="B6" i="1"/>
  <c r="B5" i="1"/>
  <c r="B4" i="1"/>
  <c r="B8" i="2"/>
  <c r="D6" i="3" l="1"/>
  <c r="D7" i="3" s="1"/>
  <c r="D8" i="3" s="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3" i="2" l="1"/>
  <c r="B21" i="2"/>
  <c r="B22" i="2"/>
  <c r="C8" i="2"/>
  <c r="C136" i="4" l="1"/>
  <c r="C137" i="4"/>
  <c r="G2" i="4"/>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D140" i="4" s="1"/>
  <c r="C23" i="2"/>
  <c r="D9" i="3" l="1"/>
  <c r="D10" i="3"/>
  <c r="D11" i="3"/>
  <c r="D12" i="3"/>
  <c r="D13" i="3"/>
  <c r="D14" i="3"/>
  <c r="D15" i="3"/>
  <c r="D16" i="3"/>
  <c r="D17" i="3"/>
  <c r="D18" i="3"/>
  <c r="D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<sst xmlns="http://schemas.openxmlformats.org/spreadsheetml/2006/main" count="223" uniqueCount="198">
  <si>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</si>
  <si>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</si>
  <si>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</si>
  <si>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</si>
  <si>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</si>
  <si>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</si>
  <si>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</si>
  <si>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</si>
  <si>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</si>
  <si>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</si>
  <si>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</si>
  <si>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</si>
  <si>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</si>
  <si>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</si>
  <si>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</si>
  <si>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</si>
  <si>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</si>
  <si>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</si>
  <si>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</si>
  <si>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</si>
  <si>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</si>
  <si>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</si>
  <si>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</si>
  <si>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</si>
  <si>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</si>
  <si>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</si>
  <si>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</si>
  <si>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</si>
  <si>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</si>
  <si>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</si>
  <si>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</si>
  <si>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</si>
  <si>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</si>
  <si>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</si>
  <si>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</si>
  <si>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</si>
  <si>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</si>
  <si>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</si>
  <si>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</si>
  <si>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</si>
  <si>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</si>
  <si>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</si>
  <si>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</si>
  <si>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</si>
  <si>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</si>
  <si>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</si>
  <si>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</si>
  <si>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</si>
  <si>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</si>
  <si>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</si>
  <si>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</si>
  <si>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</si>
  <si>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</si>
  <si>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</si>
  <si>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</si>
  <si>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</si>
  <si>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</si>
  <si>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</si>
  <si>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</si>
  <si>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</si>
  <si>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</si>
  <si>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</si>
  <si>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</si>
  <si>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</si>
  <si>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</si>
  <si>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</si>
  <si>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</si>
  <si>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</si>
  <si>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</si>
  <si>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</si>
  <si>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</si>
  <si>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</si>
  <si>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</si>
  <si>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</si>
  <si>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</si>
  <si>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</si>
  <si>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</si>
  <si>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</si>
  <si>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</si>
  <si>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</si>
  <si>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</si>
  <si>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</si>
  <si>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</si>
  <si>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</si>
  <si>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</si>
  <si>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</si>
  <si>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</si>
  <si>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</si>
  <si>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</si>
  <si>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</si>
  <si>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</si>
  <si>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</si>
  <si>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</si>
  <si>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</si>
  <si>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</si>
  <si>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</si>
  <si>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</si>
  <si>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</si>
  <si>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</si>
  <si>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</si>
  <si>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</si>
  <si>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</si>
  <si>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</si>
  <si>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</si>
  <si>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</si>
  <si>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</si>
  <si>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</si>
  <si>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</si>
  <si>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</si>
  <si>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</si>
  <si>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</si>
  <si>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</si>
  <si>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</si>
  <si>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</si>
  <si>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</si>
  <si>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</si>
  <si>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</si>
  <si>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</si>
  <si>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</si>
  <si>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</si>
  <si>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</si>
  <si>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</si>
  <si>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</si>
  <si>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</si>
  <si>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</si>
  <si>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</si>
  <si>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</si>
  <si>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</si>
  <si>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</si>
  <si>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</si>
  <si>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</si>
  <si>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</si>
  <si>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</si>
  <si>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</si>
  <si>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</si>
  <si>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</si>
  <si>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</si>
  <si>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</si>
  <si>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</si>
  <si>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</si>
  <si>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</si>
  <si>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</si>
  <si>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</si>
  <si>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</si>
  <si>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</si>
  <si>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</si>
  <si>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</si>
  <si>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</si>
  <si>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</si>
  <si>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</si>
  <si>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</si>
  <si>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</si>
  <si>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</si>
  <si>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</si>
  <si>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</si>
  <si>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</si>
  <si>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</si>
  <si>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</si>
  <si>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</si>
  <si>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</si>
  <si>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</si>
  <si>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</si>
  <si>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</si>
  <si>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</si>
  <si>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</si>
  <si>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</si>
  <si>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</si>
  <si>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791 / CCSS - CONSULTA DE INCIDENTE</t>
  </si>
  <si>
    <t>449 / EXPLOSIVOS</t>
  </si>
  <si>
    <t>468 / BITACORA DE OPERATIVOS</t>
  </si>
  <si>
    <t>589 / COLABORACIÓN INTERINSTITUCIONAL</t>
  </si>
  <si>
    <t>183 / PANI - QUEJAS</t>
  </si>
  <si>
    <t>703 / PLÉTORA SERVICIOS ESTABLECIMIENTOS CCSS</t>
  </si>
  <si>
    <t>Ministerio Salud</t>
  </si>
  <si>
    <t>530 / CONTACTO MÉDICO</t>
  </si>
  <si>
    <t>443 / ESCANDALO MUSICAL</t>
  </si>
  <si>
    <t>393 / BOM - QUEJAS</t>
  </si>
  <si>
    <t>583 / MONITOREO ESTADO TIEMPO (INUNDACION)</t>
  </si>
  <si>
    <t>745 / MS - GESTIONES</t>
  </si>
  <si>
    <t>940 / DECLARATORIA DE ALERTA CNE</t>
  </si>
  <si>
    <t>310 / EMERGENCIAS AEREAS</t>
  </si>
  <si>
    <t>731 / Seguimiento de caso</t>
  </si>
  <si>
    <t>737 / HNSM - GESTIONES</t>
  </si>
  <si>
    <t>460 / SOSPECHA TRATA PERSONAS</t>
  </si>
  <si>
    <t>746 / MS - CONSULTA DE INCIDENTE</t>
  </si>
  <si>
    <t>193 / INAMU - QUEJAS</t>
  </si>
  <si>
    <t>904 / AVALANCHA O FLUJOS DE LODO</t>
  </si>
  <si>
    <t>Policía Migración</t>
  </si>
  <si>
    <t>Sistema de Emergencias 9-1-1. Demanda del servicio, Setiembre 2025</t>
  </si>
  <si>
    <t>Sistema de Emergencias 9-1-1. Cantidad de llamadas atendidas por operador según su clasificación,  Setiembre 2025</t>
  </si>
  <si>
    <t>Sistema de Emergencias 9-1-1. Cantidad de incidentes por institución, Setiembre 2025</t>
  </si>
  <si>
    <t>Sistema de Emergencias 9-1-1. Cantidad de incidentes por clasificación, Setiembre 2025</t>
  </si>
  <si>
    <t>692 / FELICITACIONES 9-1-1</t>
  </si>
  <si>
    <t>492 / FELICITACIONES MSP</t>
  </si>
  <si>
    <t>592 / FELICITACIONES CRC</t>
  </si>
  <si>
    <t>442 / PROTECCIÓN ESPECIAL (CRISIS MAYORES)</t>
  </si>
  <si>
    <t>392 / FELICITACIONES BOMBEROS</t>
  </si>
  <si>
    <t>462 / ATENCIÓN ESPECIAL (PMI)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</si>
</sst>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xf numFmtId="0" fontId="0" fillId="0" borderId="0" xfId="0" applyAlignment="1">
      <alignment horizontal="left"/>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145996</v>
          </cell>
          <cell r="D156">
            <v>4891</v>
          </cell>
          <cell r="E156">
            <v>3796</v>
          </cell>
          <cell r="G156">
            <v>20886</v>
          </cell>
          <cell r="H156">
            <v>241</v>
          </cell>
          <cell r="I156">
            <v>1864</v>
          </cell>
          <cell r="J156">
            <v>190</v>
          </cell>
          <cell r="L156">
            <v>63</v>
          </cell>
        </row>
        <row r="157">
          <cell r="A157">
            <v>45901</v>
          </cell>
          <cell r="C157">
            <v>141120</v>
          </cell>
          <cell r="D157">
            <v>4732</v>
          </cell>
          <cell r="E157">
            <v>3176</v>
          </cell>
          <cell r="G157">
            <v>20165</v>
          </cell>
          <cell r="H157">
            <v>190</v>
          </cell>
          <cell r="I157">
            <v>1860</v>
          </cell>
          <cell r="J157">
            <v>142</v>
          </cell>
          <cell r="L157">
            <v>53</v>
          </cell>
        </row>
        <row r="158">
          <cell r="A158">
            <v>45931</v>
          </cell>
          <cell r="C158">
            <v>8840</v>
          </cell>
          <cell r="D158">
            <v>352</v>
          </cell>
          <cell r="E158">
            <v>201</v>
          </cell>
          <cell r="G158">
            <v>1280</v>
          </cell>
          <cell r="H158">
            <v>26</v>
          </cell>
          <cell r="I158">
            <v>132</v>
          </cell>
          <cell r="J158">
            <v>12</v>
          </cell>
          <cell r="L158">
            <v>2</v>
          </cell>
        </row>
        <row r="159">
          <cell r="A159">
            <v>45962</v>
          </cell>
        </row>
        <row r="160">
          <cell r="A160">
            <v>45992</v>
          </cell>
        </row>
        <row r="161">
          <cell r="A161" t="str">
            <v>TOTAL 2025</v>
          </cell>
          <cell r="C161">
            <v>1274919</v>
          </cell>
          <cell r="D161">
            <v>44060</v>
          </cell>
          <cell r="E161">
            <v>35331</v>
          </cell>
          <cell r="G161">
            <v>182049</v>
          </cell>
          <cell r="H161">
            <v>2213</v>
          </cell>
          <cell r="I161">
            <v>15117</v>
          </cell>
          <cell r="J161">
            <v>1723</v>
          </cell>
          <cell r="L161">
            <v>518</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1904320</v>
          </cell>
          <cell r="H41">
            <v>1533618</v>
          </cell>
          <cell r="N41">
            <v>165154</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223485</v>
          </cell>
          <cell r="H47">
            <v>167558</v>
          </cell>
          <cell r="N47">
            <v>17195</v>
          </cell>
        </row>
        <row r="48">
          <cell r="A48">
            <v>45839</v>
          </cell>
          <cell r="D48">
            <v>222801</v>
          </cell>
          <cell r="H48">
            <v>167969</v>
          </cell>
          <cell r="N48">
            <v>16924</v>
          </cell>
        </row>
        <row r="49">
          <cell r="A49">
            <v>45870</v>
          </cell>
          <cell r="D49">
            <v>219229</v>
          </cell>
          <cell r="H49">
            <v>173762</v>
          </cell>
          <cell r="N49">
            <v>20022</v>
          </cell>
        </row>
        <row r="50">
          <cell r="A50">
            <v>45901</v>
          </cell>
          <cell r="D50">
            <v>212484</v>
          </cell>
          <cell r="H50">
            <v>167239</v>
          </cell>
          <cell r="N50">
            <v>18252</v>
          </cell>
        </row>
        <row r="51">
          <cell r="A51">
            <v>45931</v>
          </cell>
          <cell r="H51">
            <v>10846</v>
          </cell>
          <cell r="N51">
            <v>1579</v>
          </cell>
        </row>
        <row r="52">
          <cell r="A52">
            <v>45962</v>
          </cell>
        </row>
        <row r="53">
          <cell r="A53">
            <v>45992</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9" totalsRowShown="0" headerRowDxfId="2">
  <autoFilter ref="A3:D19" xr:uid="{F32241C8-5C32-4C24-827D-DF335E5476AB}">
    <filterColumn colId="0" hiddenButton="1"/>
    <filterColumn colId="1" hiddenButton="1"/>
    <filterColumn colId="2" hiddenButton="1"/>
    <filterColumn colId="3" hiddenButton="1"/>
  </autoFilter>
  <sortState xmlns:xlrd2="http://schemas.microsoft.com/office/spreadsheetml/2017/richdata2" ref="A4:D19">
    <sortCondition descending="1" ref="B5:B19"/>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4140625" defaultRowHeight="14.4" x14ac:dyDescent="0.3"/>
  <cols>
    <col min="1" max="1" width="23.33203125" customWidth="1"/>
    <col min="2" max="2" width="8.33203125" bestFit="1" customWidth="1"/>
  </cols>
  <sheetData>
    <row r="1" spans="1:9" x14ac:dyDescent="0.3">
      <c r="A1" t="s">
        <v>188</v>
      </c>
      <c r="I1" t="s">
        <v>0</v>
      </c>
    </row>
    <row r="2" spans="1:9" x14ac:dyDescent="0.3">
      <c r="I2" s="17">
        <v>45901</v>
      </c>
    </row>
    <row r="3" spans="1:9" s="2" customFormat="1" x14ac:dyDescent="0.3">
      <c r="A3" s="11" t="s">
        <v>1</v>
      </c>
      <c r="B3" s="11" t="s">
        <v>2</v>
      </c>
      <c r="C3" s="11" t="s">
        <v>3</v>
      </c>
      <c r="D3" s="11" t="s">
        <v>4</v>
      </c>
      <c r="I3" s="1"/>
    </row>
    <row r="4" spans="1:9" x14ac:dyDescent="0.3">
      <c r="A4" t="s">
        <v>5</v>
      </c>
      <c r="B4" s="1">
        <f>+_xlfn.XLOOKUP(I2,[1]Totales!$A:$A,[1]Totales!$D:$D)</f>
        <v>212484</v>
      </c>
      <c r="C4" s="5">
        <f>+Tabla1[[#This Row],[Cantidad]]/$B$7</f>
        <v>0.53391293422953701</v>
      </c>
      <c r="D4" s="5">
        <f>+Tabla1[[#This Row],[% Relativo]]</f>
        <v>0.53391293422953701</v>
      </c>
      <c r="H4" s="1"/>
      <c r="I4" s="1"/>
    </row>
    <row r="5" spans="1:9" x14ac:dyDescent="0.3">
      <c r="A5" t="s">
        <v>6</v>
      </c>
      <c r="B5" s="1">
        <f>+_xlfn.XLOOKUP(I2,[1]Totales!$A:$A,[1]Totales!$H:$H)</f>
        <v>167239</v>
      </c>
      <c r="C5" s="5">
        <f>+Tabla1[[#This Row],[Cantidad]]/$B$7</f>
        <v>0.42022488849802125</v>
      </c>
      <c r="D5" s="6">
        <f>+D4+Tabla1[[#This Row],[% Relativo]]</f>
        <v>0.95413782272755832</v>
      </c>
      <c r="H5" s="1"/>
      <c r="I5" s="1"/>
    </row>
    <row r="6" spans="1:9" x14ac:dyDescent="0.3">
      <c r="A6" t="s">
        <v>7</v>
      </c>
      <c r="B6" s="1">
        <f>+_xlfn.XLOOKUP(I2,[1]Totales!$A:$A,[1]Totales!$N:$N)</f>
        <v>18252</v>
      </c>
      <c r="C6" s="5">
        <f>+Tabla1[[#This Row],[Cantidad]]/$B$7</f>
        <v>4.5862177272441733E-2</v>
      </c>
      <c r="D6" s="6">
        <f>+D5+Tabla1[[#This Row],[% Relativo]]</f>
        <v>1</v>
      </c>
      <c r="H6" s="1"/>
      <c r="I6" s="1"/>
    </row>
    <row r="7" spans="1:9" x14ac:dyDescent="0.3">
      <c r="A7" s="4" t="s">
        <v>8</v>
      </c>
      <c r="B7" s="3">
        <f>SUBTOTAL(109,B4:B6)</f>
        <v>397975</v>
      </c>
      <c r="C7" s="8">
        <f>+Tabla1[[#This Row],[Cantidad]]/$B$7</f>
        <v>1</v>
      </c>
    </row>
    <row r="9" spans="1:9" x14ac:dyDescent="0.3">
      <c r="A9" t="s">
        <v>9</v>
      </c>
    </row>
    <row r="10" spans="1:9" x14ac:dyDescent="0.3">
      <c r="A10" t="s">
        <v>10</v>
      </c>
    </row>
    <row r="11" spans="1:9" x14ac:dyDescent="0.3">
      <c r="A11" t="s">
        <v>11</v>
      </c>
    </row>
    <row r="12" spans="1:9" x14ac:dyDescent="0.3">
      <c r="A12" t="s">
        <v>12</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3" workbookViewId="0">
      <selection activeCell="A17" sqref="A17:C28"/>
    </sheetView>
  </sheetViews>
  <sheetFormatPr baseColWidth="10" defaultColWidth="11.44140625" defaultRowHeight="14.4" x14ac:dyDescent="0.3"/>
  <cols>
    <col min="1" max="1" width="26.88671875" customWidth="1"/>
  </cols>
  <sheetData>
    <row r="1" spans="1:10" x14ac:dyDescent="0.3">
      <c r="A1" t="s">
        <v>189</v>
      </c>
      <c r="I1" t="s">
        <v>13</v>
      </c>
    </row>
    <row r="2" spans="1:10" x14ac:dyDescent="0.3">
      <c r="I2" s="17">
        <v>45901</v>
      </c>
    </row>
    <row r="3" spans="1:10" x14ac:dyDescent="0.3">
      <c r="A3" s="11" t="s">
        <v>14</v>
      </c>
      <c r="B3" s="11" t="s">
        <v>2</v>
      </c>
      <c r="C3" s="11" t="s">
        <v>3</v>
      </c>
      <c r="D3" s="11" t="s">
        <v>4</v>
      </c>
    </row>
    <row r="4" spans="1:10" x14ac:dyDescent="0.3">
      <c r="A4" t="s">
        <v>15</v>
      </c>
      <c r="B4" s="1">
        <f>+_xlfn.XLOOKUP(I2,[1]Totales!$A:$A,[1]Totales!$D:$D)</f>
        <v>212484</v>
      </c>
      <c r="C4" s="16">
        <f t="shared" ref="C4:C11" si="0">+B4/$B$12</f>
        <v>0.55345617078469067</v>
      </c>
      <c r="D4" s="7">
        <f>+C4</f>
        <v>0.55345617078469067</v>
      </c>
      <c r="G4" s="1"/>
    </row>
    <row r="5" spans="1:10" x14ac:dyDescent="0.3">
      <c r="A5" t="s">
        <v>16</v>
      </c>
      <c r="B5" s="1">
        <f>+_xlfn.XLOOKUP(I2,'[1]Clasf.Llamadas total'!$A:$A,'[1]Clasf.Llamadas total'!$C:$C)</f>
        <v>141120</v>
      </c>
      <c r="C5" s="16">
        <f t="shared" si="0"/>
        <v>0.36757466360354446</v>
      </c>
      <c r="D5" s="7">
        <f>+D4+C5</f>
        <v>0.92103083438823519</v>
      </c>
      <c r="G5" s="1"/>
    </row>
    <row r="6" spans="1:10" x14ac:dyDescent="0.3">
      <c r="A6" t="s">
        <v>17</v>
      </c>
      <c r="B6" s="1">
        <f>+_xlfn.XLOOKUP(I2,'[1]Clasf.Llamadas total'!$A:$A,'[1]Clasf.Llamadas total'!$G:$G)</f>
        <v>20165</v>
      </c>
      <c r="C6" s="16">
        <f t="shared" si="0"/>
        <v>5.2523689707805229E-2</v>
      </c>
      <c r="D6" s="7">
        <f t="shared" ref="D6:D11" si="1">+D5+C6</f>
        <v>0.97355452409604037</v>
      </c>
      <c r="G6" s="1"/>
    </row>
    <row r="7" spans="1:10" x14ac:dyDescent="0.3">
      <c r="A7" t="s">
        <v>18</v>
      </c>
      <c r="B7" s="1">
        <f>+_xlfn.XLOOKUP(I2,'[1]Clasf.Llamadas total'!$A:$A,'[1]Clasf.Llamadas total'!$D:$D)</f>
        <v>4732</v>
      </c>
      <c r="C7" s="16">
        <f t="shared" si="0"/>
        <v>1.2325420267658534E-2</v>
      </c>
      <c r="D7" s="7">
        <f t="shared" si="1"/>
        <v>0.98587994436369886</v>
      </c>
      <c r="G7" s="1"/>
    </row>
    <row r="8" spans="1:10" x14ac:dyDescent="0.3">
      <c r="A8" t="s">
        <v>19</v>
      </c>
      <c r="B8" s="1">
        <f>+_xlfn.XLOOKUP(I2,'[1]Clasf.Llamadas total'!$A:$A,'[1]Clasf.Llamadas total'!$E:$E)</f>
        <v>3176</v>
      </c>
      <c r="C8" s="16">
        <f t="shared" si="0"/>
        <v>8.2725136876761422E-3</v>
      </c>
      <c r="D8" s="7">
        <f t="shared" si="1"/>
        <v>0.99415245805137498</v>
      </c>
      <c r="G8" s="1"/>
    </row>
    <row r="9" spans="1:10" x14ac:dyDescent="0.3">
      <c r="A9" t="s">
        <v>20</v>
      </c>
      <c r="B9" s="1">
        <f>+_xlfn.XLOOKUP(I2,'[1]Clasf.Llamadas total'!$A:$A,'[1]Clasf.Llamadas total'!$I:$I)</f>
        <v>1860</v>
      </c>
      <c r="C9" s="5">
        <f t="shared" si="0"/>
        <v>4.8447340866113429E-3</v>
      </c>
      <c r="D9" s="6">
        <f t="shared" si="1"/>
        <v>0.99899719213798632</v>
      </c>
      <c r="G9" s="1"/>
    </row>
    <row r="10" spans="1:10" x14ac:dyDescent="0.3">
      <c r="A10" t="s">
        <v>21</v>
      </c>
      <c r="B10" s="1">
        <f>+_xlfn.XLOOKUP(I2,'[1]Clasf.Llamadas total'!$A:$A,'[1]Clasf.Llamadas total'!$J:$J)+_xlfn.XLOOKUP('Demanda 09-25'!I2,'[1]Clasf.Llamadas total'!$A:$A,'[1]Clasf.Llamadas total'!$L:$L)</f>
        <v>195</v>
      </c>
      <c r="C10" s="5">
        <f t="shared" si="0"/>
        <v>5.0791567037054397E-4</v>
      </c>
      <c r="D10" s="10">
        <f t="shared" si="1"/>
        <v>0.99950510780835689</v>
      </c>
      <c r="G10" s="1"/>
    </row>
    <row r="11" spans="1:10" x14ac:dyDescent="0.3">
      <c r="A11" t="s">
        <v>22</v>
      </c>
      <c r="B11" s="1">
        <f>+_xlfn.XLOOKUP(I2,'[1]Clasf.Llamadas total'!$A:$A,'[1]Clasf.Llamadas total'!$H:$H)</f>
        <v>190</v>
      </c>
      <c r="C11" s="9">
        <f t="shared" si="0"/>
        <v>4.9489219164309422E-4</v>
      </c>
      <c r="D11" s="7">
        <f t="shared" si="1"/>
        <v>1</v>
      </c>
      <c r="G11" s="1"/>
    </row>
    <row r="12" spans="1:10" x14ac:dyDescent="0.3">
      <c r="A12" s="4" t="s">
        <v>8</v>
      </c>
      <c r="B12" s="3">
        <f>SUM(B4:B11)</f>
        <v>383922</v>
      </c>
      <c r="C12" s="8">
        <f>SUM(C4:C11)</f>
        <v>1</v>
      </c>
      <c r="I12" s="1"/>
      <c r="J12" s="1"/>
    </row>
    <row r="15" spans="1:10" x14ac:dyDescent="0.3">
      <c r="A15" t="s">
        <v>189</v>
      </c>
    </row>
    <row r="17" spans="1:7" x14ac:dyDescent="0.3">
      <c r="A17" s="18" t="s">
        <v>23</v>
      </c>
      <c r="B17" s="18" t="s">
        <v>24</v>
      </c>
      <c r="C17" s="18" t="s">
        <v>25</v>
      </c>
    </row>
    <row r="18" spans="1:7" x14ac:dyDescent="0.3">
      <c r="A18" s="19" t="s">
        <v>26</v>
      </c>
      <c r="B18" s="20">
        <f>+B19+B23</f>
        <v>383922</v>
      </c>
      <c r="C18" s="21">
        <v>1</v>
      </c>
      <c r="G18" s="1"/>
    </row>
    <row r="19" spans="1:7" x14ac:dyDescent="0.3">
      <c r="A19" s="22" t="s">
        <v>27</v>
      </c>
      <c r="B19" s="23">
        <f>+B20+B21+B22</f>
        <v>141505</v>
      </c>
      <c r="C19" s="24">
        <f>+B19/B18</f>
        <v>0.36857747146555808</v>
      </c>
    </row>
    <row r="20" spans="1:7" x14ac:dyDescent="0.3">
      <c r="A20" s="25" t="s">
        <v>16</v>
      </c>
      <c r="B20" s="26">
        <f>+_xlfn.XLOOKUP(A20,$A$4:$A$11,$B$4:$B$11)</f>
        <v>141120</v>
      </c>
      <c r="C20" s="27"/>
    </row>
    <row r="21" spans="1:7" x14ac:dyDescent="0.3">
      <c r="A21" s="25" t="s">
        <v>21</v>
      </c>
      <c r="B21" s="26">
        <f>+_xlfn.XLOOKUP(A21,$A$4:$A$11,$B$4:$B$11)</f>
        <v>195</v>
      </c>
      <c r="C21" s="27"/>
    </row>
    <row r="22" spans="1:7" x14ac:dyDescent="0.3">
      <c r="A22" s="25" t="s">
        <v>22</v>
      </c>
      <c r="B22" s="26">
        <f>+_xlfn.XLOOKUP(A22,$A$4:$A$11,$B$4:$B$11)</f>
        <v>190</v>
      </c>
      <c r="C22" s="27"/>
    </row>
    <row r="23" spans="1:7" x14ac:dyDescent="0.3">
      <c r="A23" s="22" t="s">
        <v>28</v>
      </c>
      <c r="B23" s="23">
        <f>+B24+B25+B26+B27+B28</f>
        <v>242417</v>
      </c>
      <c r="C23" s="24">
        <f>+B23/B18</f>
        <v>0.63142252853444192</v>
      </c>
    </row>
    <row r="24" spans="1:7" x14ac:dyDescent="0.3">
      <c r="A24" s="28" t="s">
        <v>15</v>
      </c>
      <c r="B24" s="29">
        <f>+_xlfn.XLOOKUP(A24,$A$4:$A$11,$B$4:$B$11)</f>
        <v>212484</v>
      </c>
      <c r="C24" s="30"/>
    </row>
    <row r="25" spans="1:7" x14ac:dyDescent="0.3">
      <c r="A25" s="25" t="s">
        <v>17</v>
      </c>
      <c r="B25" s="26">
        <f>+_xlfn.XLOOKUP(A25,$A$4:$A$11,$B$4:$B$11)</f>
        <v>20165</v>
      </c>
      <c r="C25" s="27"/>
    </row>
    <row r="26" spans="1:7" x14ac:dyDescent="0.3">
      <c r="A26" s="25" t="s">
        <v>18</v>
      </c>
      <c r="B26" s="26">
        <f>+_xlfn.XLOOKUP(A26,$A$4:$A$11,$B$4:$B$11)</f>
        <v>4732</v>
      </c>
      <c r="C26" s="27"/>
    </row>
    <row r="27" spans="1:7" x14ac:dyDescent="0.3">
      <c r="A27" s="25" t="s">
        <v>19</v>
      </c>
      <c r="B27" s="26">
        <f>+_xlfn.XLOOKUP(A27,$A$4:$A$11,$B$4:$B$11)</f>
        <v>3176</v>
      </c>
      <c r="C27" s="27"/>
    </row>
    <row r="28" spans="1:7" x14ac:dyDescent="0.3">
      <c r="A28" s="28" t="s">
        <v>20</v>
      </c>
      <c r="B28" s="29">
        <f>+_xlfn.XLOOKUP(A28,$A$4:$A$11,$B$4:$B$11)</f>
        <v>1860</v>
      </c>
      <c r="C28" s="30"/>
    </row>
    <row r="30" spans="1:7" x14ac:dyDescent="0.3">
      <c r="A30" t="s">
        <v>29</v>
      </c>
    </row>
    <row r="31" spans="1:7" x14ac:dyDescent="0.3">
      <c r="A31" t="s">
        <v>30</v>
      </c>
    </row>
    <row r="32" spans="1:7" x14ac:dyDescent="0.3">
      <c r="A32" t="s">
        <v>31</v>
      </c>
    </row>
    <row r="33" spans="1:1" x14ac:dyDescent="0.3">
      <c r="A33" t="s">
        <v>32</v>
      </c>
    </row>
    <row r="34" spans="1:1" x14ac:dyDescent="0.3">
      <c r="A34" t="s">
        <v>33</v>
      </c>
    </row>
    <row r="35" spans="1:1" x14ac:dyDescent="0.3">
      <c r="A35" t="s">
        <v>34</v>
      </c>
    </row>
    <row r="36" spans="1:1" x14ac:dyDescent="0.3">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H22"/>
  <sheetViews>
    <sheetView workbookViewId="0">
      <selection activeCell="A3" sqref="A3:D20"/>
    </sheetView>
  </sheetViews>
  <sheetFormatPr baseColWidth="10" defaultColWidth="11.44140625" defaultRowHeight="14.4" x14ac:dyDescent="0.3"/>
  <cols>
    <col min="1" max="1" width="30.109375" bestFit="1" customWidth="1"/>
    <col min="2" max="2" width="10.44140625" customWidth="1"/>
    <col min="4" max="4" width="14.44140625" customWidth="1"/>
  </cols>
  <sheetData>
    <row r="1" spans="1:8" x14ac:dyDescent="0.3">
      <c r="A1" t="s">
        <v>190</v>
      </c>
    </row>
    <row r="3" spans="1:8" x14ac:dyDescent="0.3">
      <c r="A3" s="11" t="s">
        <v>36</v>
      </c>
      <c r="B3" s="11" t="s">
        <v>2</v>
      </c>
      <c r="C3" s="11" t="s">
        <v>3</v>
      </c>
      <c r="D3" s="11" t="s">
        <v>37</v>
      </c>
    </row>
    <row r="4" spans="1:8" x14ac:dyDescent="0.3">
      <c r="A4" s="11" t="s">
        <v>26</v>
      </c>
      <c r="B4" s="36">
        <f>+SUM(B5:B19)</f>
        <v>108825</v>
      </c>
      <c r="C4" s="37">
        <f>+SUM(C5:C17)</f>
        <v>0.99987135308982289</v>
      </c>
      <c r="D4" s="11"/>
      <c r="H4" s="50"/>
    </row>
    <row r="5" spans="1:8" x14ac:dyDescent="0.3">
      <c r="A5" t="s">
        <v>38</v>
      </c>
      <c r="B5" s="1">
        <v>49229</v>
      </c>
      <c r="C5" s="16">
        <f>+B5/$B$4</f>
        <v>0.45236848150700665</v>
      </c>
      <c r="D5" s="7">
        <f>+C5</f>
        <v>0.45236848150700665</v>
      </c>
      <c r="H5" s="50"/>
    </row>
    <row r="6" spans="1:8" x14ac:dyDescent="0.3">
      <c r="A6" t="s">
        <v>39</v>
      </c>
      <c r="B6" s="1">
        <v>33096</v>
      </c>
      <c r="C6" s="16">
        <f>+B6/$B$4</f>
        <v>0.30412129565816676</v>
      </c>
      <c r="D6" s="7">
        <f>+D5+C6</f>
        <v>0.7564897771651734</v>
      </c>
      <c r="H6" s="50"/>
    </row>
    <row r="7" spans="1:8" x14ac:dyDescent="0.3">
      <c r="A7" t="s">
        <v>40</v>
      </c>
      <c r="B7" s="1">
        <v>13840</v>
      </c>
      <c r="C7" s="16">
        <f>+B7/$B$4</f>
        <v>0.12717665977486792</v>
      </c>
      <c r="D7" s="7">
        <f>+D6+C7</f>
        <v>0.88366643694004132</v>
      </c>
      <c r="H7" s="50"/>
    </row>
    <row r="8" spans="1:8" x14ac:dyDescent="0.3">
      <c r="A8" t="s">
        <v>41</v>
      </c>
      <c r="B8" s="1">
        <v>6242</v>
      </c>
      <c r="C8" s="16">
        <f>+B8/$B$4</f>
        <v>5.7358143808867446E-2</v>
      </c>
      <c r="D8" s="7">
        <f>+D7+C8</f>
        <v>0.94102458074890882</v>
      </c>
      <c r="H8" s="50"/>
    </row>
    <row r="9" spans="1:8" x14ac:dyDescent="0.3">
      <c r="A9" s="48" t="s">
        <v>42</v>
      </c>
      <c r="B9" s="1">
        <v>1739</v>
      </c>
      <c r="C9" s="5">
        <f>+B9/$B$4</f>
        <v>1.5979784056972202E-2</v>
      </c>
      <c r="D9" s="7">
        <f>+D8+C9</f>
        <v>0.95700436480588102</v>
      </c>
      <c r="H9" s="50"/>
    </row>
    <row r="10" spans="1:8" x14ac:dyDescent="0.3">
      <c r="A10" s="48" t="s">
        <v>44</v>
      </c>
      <c r="B10" s="1">
        <v>1681</v>
      </c>
      <c r="C10" s="5">
        <f>+B10/$B$4</f>
        <v>1.5446818286239375E-2</v>
      </c>
      <c r="D10" s="7">
        <f>+D9+C10</f>
        <v>0.97245118309212042</v>
      </c>
      <c r="H10" s="50"/>
    </row>
    <row r="11" spans="1:8" x14ac:dyDescent="0.3">
      <c r="A11" s="48" t="s">
        <v>43</v>
      </c>
      <c r="B11" s="1">
        <v>904</v>
      </c>
      <c r="C11" s="5">
        <f>+B11/$B$4</f>
        <v>8.3069147714220082E-3</v>
      </c>
      <c r="D11" s="6">
        <f>+D10+C11</f>
        <v>0.9807580978635424</v>
      </c>
      <c r="H11" s="50"/>
    </row>
    <row r="12" spans="1:8" x14ac:dyDescent="0.3">
      <c r="A12" s="48" t="s">
        <v>45</v>
      </c>
      <c r="B12" s="1">
        <v>782</v>
      </c>
      <c r="C12" s="5">
        <f>+B12/$B$4</f>
        <v>7.1858488398805417E-3</v>
      </c>
      <c r="D12" s="6">
        <f>+D11+C12</f>
        <v>0.98794394670342289</v>
      </c>
      <c r="H12" s="50"/>
    </row>
    <row r="13" spans="1:8" x14ac:dyDescent="0.3">
      <c r="A13" s="48" t="s">
        <v>46</v>
      </c>
      <c r="B13" s="1">
        <v>768</v>
      </c>
      <c r="C13" s="5">
        <f>+B13/$B$4</f>
        <v>7.0572019297036525E-3</v>
      </c>
      <c r="D13" s="6">
        <f>+D12+C13</f>
        <v>0.9950011486331265</v>
      </c>
      <c r="H13" s="50"/>
    </row>
    <row r="14" spans="1:8" x14ac:dyDescent="0.3">
      <c r="A14" s="48" t="s">
        <v>47</v>
      </c>
      <c r="B14" s="1">
        <v>207</v>
      </c>
      <c r="C14" s="9">
        <f>+B14/$B$4</f>
        <v>1.9021364576154375E-3</v>
      </c>
      <c r="D14" s="10">
        <f>+D13+C14</f>
        <v>0.99690328509074189</v>
      </c>
      <c r="H14" s="50"/>
    </row>
    <row r="15" spans="1:8" x14ac:dyDescent="0.3">
      <c r="A15" s="48" t="s">
        <v>48</v>
      </c>
      <c r="B15" s="1">
        <v>189</v>
      </c>
      <c r="C15" s="5">
        <f>+B15/$B$4</f>
        <v>1.7367332873880082E-3</v>
      </c>
      <c r="D15" s="6">
        <f>+D14+C15</f>
        <v>0.99864001837812988</v>
      </c>
      <c r="H15" s="50"/>
    </row>
    <row r="16" spans="1:8" x14ac:dyDescent="0.3">
      <c r="A16" s="48" t="s">
        <v>50</v>
      </c>
      <c r="B16" s="1">
        <v>116</v>
      </c>
      <c r="C16" s="9">
        <f>+B16/$B$4</f>
        <v>1.0659315414656559E-3</v>
      </c>
      <c r="D16" s="10">
        <f>+D15+C16</f>
        <v>0.99970594991959549</v>
      </c>
      <c r="H16" s="50"/>
    </row>
    <row r="17" spans="1:8" x14ac:dyDescent="0.3">
      <c r="A17" s="48" t="s">
        <v>49</v>
      </c>
      <c r="B17" s="1">
        <v>18</v>
      </c>
      <c r="C17" s="9">
        <f>+B17/$B$4</f>
        <v>1.6540317022742935E-4</v>
      </c>
      <c r="D17" s="13">
        <f>+D16+C17</f>
        <v>0.99987135308982289</v>
      </c>
      <c r="H17" s="50"/>
    </row>
    <row r="18" spans="1:8" x14ac:dyDescent="0.3">
      <c r="A18" s="48" t="s">
        <v>187</v>
      </c>
      <c r="B18" s="1">
        <v>12</v>
      </c>
      <c r="C18" s="9">
        <f>+B18/$B$4</f>
        <v>1.1026878015161957E-4</v>
      </c>
      <c r="D18" s="13">
        <f>+D17+C18</f>
        <v>0.99998162186997452</v>
      </c>
      <c r="H18" s="50"/>
    </row>
    <row r="19" spans="1:8" x14ac:dyDescent="0.3">
      <c r="A19" s="49" t="s">
        <v>173</v>
      </c>
      <c r="B19" s="1">
        <v>2</v>
      </c>
      <c r="C19" s="12">
        <f>+B19/$B$4</f>
        <v>1.8378130025269928E-5</v>
      </c>
      <c r="D19" s="7">
        <f>+D18+C19</f>
        <v>0.99999999999999978</v>
      </c>
    </row>
    <row r="20" spans="1:8" x14ac:dyDescent="0.3">
      <c r="A20" t="s">
        <v>29</v>
      </c>
    </row>
    <row r="21" spans="1:8" x14ac:dyDescent="0.3">
      <c r="A21" t="s">
        <v>51</v>
      </c>
    </row>
    <row r="22" spans="1:8" x14ac:dyDescent="0.3">
      <c r="A22" t="s">
        <v>52</v>
      </c>
    </row>
  </sheetData>
  <sortState xmlns:xlrd2="http://schemas.microsoft.com/office/spreadsheetml/2017/richdata2" ref="H4:I18">
    <sortCondition descending="1" ref="I4:I18"/>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1"/>
  <sheetViews>
    <sheetView tabSelected="1" workbookViewId="0">
      <selection activeCell="F1" sqref="F1:I13"/>
    </sheetView>
  </sheetViews>
  <sheetFormatPr baseColWidth="10" defaultColWidth="11.44140625" defaultRowHeight="14.4" x14ac:dyDescent="0.3"/>
  <cols>
    <col min="1" max="1" width="55.664062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191</v>
      </c>
      <c r="F1" s="31" t="s">
        <v>53</v>
      </c>
      <c r="G1" s="32" t="s">
        <v>2</v>
      </c>
      <c r="H1" s="38" t="s">
        <v>3</v>
      </c>
      <c r="I1" s="33" t="s">
        <v>37</v>
      </c>
    </row>
    <row r="2" spans="1:9" ht="16.2" thickBot="1" x14ac:dyDescent="0.35">
      <c r="F2" s="39" t="s">
        <v>26</v>
      </c>
      <c r="G2" s="40">
        <f>+SUM(B:B)-B4</f>
        <v>108825</v>
      </c>
      <c r="H2" s="41">
        <v>1</v>
      </c>
      <c r="I2" s="42"/>
    </row>
    <row r="3" spans="1:9" ht="15" thickBot="1" x14ac:dyDescent="0.35">
      <c r="A3" s="11" t="s">
        <v>54</v>
      </c>
      <c r="B3" s="11" t="s">
        <v>24</v>
      </c>
      <c r="C3" s="11" t="s">
        <v>3</v>
      </c>
      <c r="D3" s="11" t="s">
        <v>37</v>
      </c>
      <c r="F3" s="43" t="str">
        <f>REPLACE(A5,1,6,"")</f>
        <v>VIOLENCIA INTRAFAMILIAR EN PROCESO</v>
      </c>
      <c r="G3" s="34">
        <f>+B5</f>
        <v>8713</v>
      </c>
      <c r="H3" s="35">
        <f>+G3/$G$2</f>
        <v>8.0064323455088446E-2</v>
      </c>
      <c r="I3" s="44">
        <f>+H3</f>
        <v>8.0064323455088446E-2</v>
      </c>
    </row>
    <row r="4" spans="1:9" ht="15" thickBot="1" x14ac:dyDescent="0.35">
      <c r="A4" s="14" t="s">
        <v>26</v>
      </c>
      <c r="B4" s="15">
        <f>+SUM(B5:B380)</f>
        <v>108825</v>
      </c>
      <c r="C4" s="4"/>
      <c r="D4" s="4"/>
      <c r="F4" s="43" t="str">
        <f t="shared" ref="F4:F12" si="0">REPLACE(A6,1,6,"")</f>
        <v>URGENCIA MÉDICA</v>
      </c>
      <c r="G4" s="34">
        <f t="shared" ref="G4:G12" si="1">+B6</f>
        <v>8335</v>
      </c>
      <c r="H4" s="35">
        <f t="shared" ref="H4:H13" si="2">+G4/$G$2</f>
        <v>7.6590856880312433E-2</v>
      </c>
      <c r="I4" s="44">
        <f>+I3+H4</f>
        <v>0.15665518033540088</v>
      </c>
    </row>
    <row r="5" spans="1:9" ht="15" thickBot="1" x14ac:dyDescent="0.35">
      <c r="A5" t="s">
        <v>55</v>
      </c>
      <c r="B5">
        <v>8713</v>
      </c>
      <c r="C5" s="5">
        <f>+B5/$B$4</f>
        <v>8.0064323455088446E-2</v>
      </c>
      <c r="D5" s="6">
        <f>+C5</f>
        <v>8.0064323455088446E-2</v>
      </c>
      <c r="F5" s="43" t="str">
        <f t="shared" si="0"/>
        <v>HECHOS DE TRÁNSITO</v>
      </c>
      <c r="G5" s="34">
        <f t="shared" si="1"/>
        <v>7027</v>
      </c>
      <c r="H5" s="35">
        <f t="shared" si="2"/>
        <v>6.4571559843785889E-2</v>
      </c>
      <c r="I5" s="44">
        <f t="shared" ref="I5:I13" si="3">+I4+H5</f>
        <v>0.22122674017918675</v>
      </c>
    </row>
    <row r="6" spans="1:9" ht="15" thickBot="1" x14ac:dyDescent="0.35">
      <c r="A6" t="s">
        <v>56</v>
      </c>
      <c r="B6">
        <v>8335</v>
      </c>
      <c r="C6" s="5">
        <f t="shared" ref="C6:C69" si="4">+B6/$B$4</f>
        <v>7.6590856880312433E-2</v>
      </c>
      <c r="D6" s="6">
        <f>+D5+C6</f>
        <v>0.15665518033540088</v>
      </c>
      <c r="F6" s="43" t="str">
        <f t="shared" si="0"/>
        <v>RIÑA</v>
      </c>
      <c r="G6" s="34">
        <f t="shared" si="1"/>
        <v>6362</v>
      </c>
      <c r="H6" s="35">
        <f t="shared" si="2"/>
        <v>5.8460831610383644E-2</v>
      </c>
      <c r="I6" s="44">
        <f t="shared" si="3"/>
        <v>0.27968757178957038</v>
      </c>
    </row>
    <row r="7" spans="1:9" ht="15" thickBot="1" x14ac:dyDescent="0.35">
      <c r="A7" t="s">
        <v>58</v>
      </c>
      <c r="B7">
        <v>7027</v>
      </c>
      <c r="C7" s="5">
        <f t="shared" si="4"/>
        <v>6.4571559843785889E-2</v>
      </c>
      <c r="D7" s="6">
        <f t="shared" ref="D7:D70" si="5">+D6+C7</f>
        <v>0.22122674017918675</v>
      </c>
      <c r="F7" s="43" t="str">
        <f t="shared" si="0"/>
        <v>ACTIVIDAD SOSPECHOSA</v>
      </c>
      <c r="G7" s="34">
        <f t="shared" si="1"/>
        <v>5748</v>
      </c>
      <c r="H7" s="35">
        <f t="shared" si="2"/>
        <v>5.2818745692625776E-2</v>
      </c>
      <c r="I7" s="44">
        <f t="shared" si="3"/>
        <v>0.33250631748219617</v>
      </c>
    </row>
    <row r="8" spans="1:9" ht="15" thickBot="1" x14ac:dyDescent="0.35">
      <c r="A8" t="s">
        <v>59</v>
      </c>
      <c r="B8">
        <v>6362</v>
      </c>
      <c r="C8" s="5">
        <f t="shared" si="4"/>
        <v>5.8460831610383644E-2</v>
      </c>
      <c r="D8" s="6">
        <f t="shared" si="5"/>
        <v>0.27968757178957038</v>
      </c>
      <c r="F8" s="43" t="str">
        <f t="shared" si="0"/>
        <v>ESCANDALO MUSICAL</v>
      </c>
      <c r="G8" s="34">
        <f t="shared" si="1"/>
        <v>4905</v>
      </c>
      <c r="H8" s="35">
        <f t="shared" si="2"/>
        <v>4.5072363886974498E-2</v>
      </c>
      <c r="I8" s="44">
        <f t="shared" si="3"/>
        <v>0.37757868136917067</v>
      </c>
    </row>
    <row r="9" spans="1:9" ht="15" thickBot="1" x14ac:dyDescent="0.35">
      <c r="A9" t="s">
        <v>60</v>
      </c>
      <c r="B9">
        <v>5748</v>
      </c>
      <c r="C9" s="5">
        <f t="shared" si="4"/>
        <v>5.2818745692625776E-2</v>
      </c>
      <c r="D9" s="6">
        <f t="shared" si="5"/>
        <v>0.33250631748219617</v>
      </c>
      <c r="F9" s="43" t="str">
        <f t="shared" si="0"/>
        <v>DENUNCIAS</v>
      </c>
      <c r="G9" s="34">
        <f t="shared" si="1"/>
        <v>3418</v>
      </c>
      <c r="H9" s="35">
        <f t="shared" si="2"/>
        <v>3.1408224213186307E-2</v>
      </c>
      <c r="I9" s="44">
        <f t="shared" si="3"/>
        <v>0.40898690558235695</v>
      </c>
    </row>
    <row r="10" spans="1:9" ht="15" thickBot="1" x14ac:dyDescent="0.35">
      <c r="A10" t="s">
        <v>175</v>
      </c>
      <c r="B10">
        <v>4905</v>
      </c>
      <c r="C10" s="5">
        <f t="shared" si="4"/>
        <v>4.5072363886974498E-2</v>
      </c>
      <c r="D10" s="6">
        <f t="shared" si="5"/>
        <v>0.37757868136917067</v>
      </c>
      <c r="F10" s="43" t="str">
        <f t="shared" si="0"/>
        <v>COLISIÓN</v>
      </c>
      <c r="G10" s="34">
        <f t="shared" si="1"/>
        <v>3406</v>
      </c>
      <c r="H10" s="35">
        <f t="shared" si="2"/>
        <v>3.1297955433034687E-2</v>
      </c>
      <c r="I10" s="44">
        <f t="shared" si="3"/>
        <v>0.44028486101539166</v>
      </c>
    </row>
    <row r="11" spans="1:9" ht="15" thickBot="1" x14ac:dyDescent="0.35">
      <c r="A11" t="s">
        <v>66</v>
      </c>
      <c r="B11">
        <v>3418</v>
      </c>
      <c r="C11" s="5">
        <f t="shared" si="4"/>
        <v>3.1408224213186307E-2</v>
      </c>
      <c r="D11" s="6">
        <f t="shared" si="5"/>
        <v>0.40898690558235695</v>
      </c>
      <c r="F11" s="43" t="str">
        <f t="shared" si="0"/>
        <v>DROGAS</v>
      </c>
      <c r="G11" s="34">
        <f t="shared" si="1"/>
        <v>2972</v>
      </c>
      <c r="H11" s="35">
        <f t="shared" si="2"/>
        <v>2.7309901217551114E-2</v>
      </c>
      <c r="I11" s="44">
        <f t="shared" si="3"/>
        <v>0.46759476223294277</v>
      </c>
    </row>
    <row r="12" spans="1:9" ht="15" thickBot="1" x14ac:dyDescent="0.35">
      <c r="A12" t="s">
        <v>61</v>
      </c>
      <c r="B12">
        <v>3406</v>
      </c>
      <c r="C12" s="5">
        <f t="shared" si="4"/>
        <v>3.1297955433034687E-2</v>
      </c>
      <c r="D12" s="6">
        <f t="shared" si="5"/>
        <v>0.44028486101539166</v>
      </c>
      <c r="F12" s="43" t="str">
        <f t="shared" si="0"/>
        <v>CONTRA LA PROPIEDAD (DENUNCIA/PROCESO)</v>
      </c>
      <c r="G12" s="34">
        <f t="shared" si="1"/>
        <v>2919</v>
      </c>
      <c r="H12" s="35">
        <f t="shared" si="2"/>
        <v>2.6822880771881462E-2</v>
      </c>
      <c r="I12" s="44">
        <f t="shared" si="3"/>
        <v>0.49441764300482421</v>
      </c>
    </row>
    <row r="13" spans="1:9" ht="15" thickBot="1" x14ac:dyDescent="0.35">
      <c r="A13" t="s">
        <v>68</v>
      </c>
      <c r="B13">
        <v>2972</v>
      </c>
      <c r="C13" s="5">
        <f t="shared" si="4"/>
        <v>2.7309901217551114E-2</v>
      </c>
      <c r="D13" s="6">
        <f t="shared" si="5"/>
        <v>0.46759476223294277</v>
      </c>
      <c r="F13" s="45" t="s">
        <v>64</v>
      </c>
      <c r="G13" s="46">
        <f>+G2-(SUM(G3:G12))</f>
        <v>55020</v>
      </c>
      <c r="H13" s="47">
        <f t="shared" si="2"/>
        <v>0.50558235699517573</v>
      </c>
      <c r="I13" s="44">
        <f t="shared" si="3"/>
        <v>1</v>
      </c>
    </row>
    <row r="14" spans="1:9" x14ac:dyDescent="0.3">
      <c r="A14" t="s">
        <v>62</v>
      </c>
      <c r="B14">
        <v>2919</v>
      </c>
      <c r="C14" s="5">
        <f t="shared" si="4"/>
        <v>2.6822880771881462E-2</v>
      </c>
      <c r="D14" s="6">
        <f t="shared" si="5"/>
        <v>0.49441764300482421</v>
      </c>
    </row>
    <row r="15" spans="1:9" x14ac:dyDescent="0.3">
      <c r="A15" t="s">
        <v>63</v>
      </c>
      <c r="B15">
        <v>2703</v>
      </c>
      <c r="C15" s="5">
        <f t="shared" si="4"/>
        <v>2.4838042729152309E-2</v>
      </c>
      <c r="D15" s="6">
        <f t="shared" si="5"/>
        <v>0.51925568573397651</v>
      </c>
    </row>
    <row r="16" spans="1:9" x14ac:dyDescent="0.3">
      <c r="A16" t="s">
        <v>67</v>
      </c>
      <c r="B16">
        <v>2510</v>
      </c>
      <c r="C16" s="5">
        <f t="shared" si="4"/>
        <v>2.306455318171376E-2</v>
      </c>
      <c r="D16" s="6">
        <f t="shared" si="5"/>
        <v>0.54232023891569026</v>
      </c>
    </row>
    <row r="17" spans="1:4" x14ac:dyDescent="0.3">
      <c r="A17" t="s">
        <v>65</v>
      </c>
      <c r="B17">
        <v>2394</v>
      </c>
      <c r="C17" s="5">
        <f t="shared" si="4"/>
        <v>2.1998621640248104E-2</v>
      </c>
      <c r="D17" s="6">
        <f t="shared" si="5"/>
        <v>0.56431886055593838</v>
      </c>
    </row>
    <row r="18" spans="1:4" x14ac:dyDescent="0.3">
      <c r="A18" t="s">
        <v>71</v>
      </c>
      <c r="B18">
        <v>2166</v>
      </c>
      <c r="C18" s="5">
        <f t="shared" si="4"/>
        <v>1.9903514817367334E-2</v>
      </c>
      <c r="D18" s="6">
        <f t="shared" si="5"/>
        <v>0.58422237537330568</v>
      </c>
    </row>
    <row r="19" spans="1:4" x14ac:dyDescent="0.3">
      <c r="A19" t="s">
        <v>75</v>
      </c>
      <c r="B19">
        <v>2149</v>
      </c>
      <c r="C19" s="5">
        <f t="shared" si="4"/>
        <v>1.9747300712152537E-2</v>
      </c>
      <c r="D19" s="6">
        <f t="shared" si="5"/>
        <v>0.60396967608545826</v>
      </c>
    </row>
    <row r="20" spans="1:4" x14ac:dyDescent="0.3">
      <c r="A20" t="s">
        <v>69</v>
      </c>
      <c r="B20">
        <v>2099</v>
      </c>
      <c r="C20" s="5">
        <f t="shared" si="4"/>
        <v>1.9287847461520791E-2</v>
      </c>
      <c r="D20" s="6">
        <f t="shared" si="5"/>
        <v>0.62325752354697905</v>
      </c>
    </row>
    <row r="21" spans="1:4" x14ac:dyDescent="0.3">
      <c r="A21" t="s">
        <v>73</v>
      </c>
      <c r="B21">
        <v>1906</v>
      </c>
      <c r="C21" s="5">
        <f t="shared" si="4"/>
        <v>1.7514357914082242E-2</v>
      </c>
      <c r="D21" s="6">
        <f t="shared" si="5"/>
        <v>0.64077188146106134</v>
      </c>
    </row>
    <row r="22" spans="1:4" x14ac:dyDescent="0.3">
      <c r="A22" t="s">
        <v>57</v>
      </c>
      <c r="B22">
        <v>1761</v>
      </c>
      <c r="C22" s="5">
        <f t="shared" si="4"/>
        <v>1.6181943487250171E-2</v>
      </c>
      <c r="D22" s="6">
        <f t="shared" si="5"/>
        <v>0.65695382494831156</v>
      </c>
    </row>
    <row r="23" spans="1:4" x14ac:dyDescent="0.3">
      <c r="A23" t="s">
        <v>72</v>
      </c>
      <c r="B23">
        <v>1752</v>
      </c>
      <c r="C23" s="5">
        <f t="shared" si="4"/>
        <v>1.6099241902136456E-2</v>
      </c>
      <c r="D23" s="6">
        <f t="shared" si="5"/>
        <v>0.67305306685044797</v>
      </c>
    </row>
    <row r="24" spans="1:4" x14ac:dyDescent="0.3">
      <c r="A24" t="s">
        <v>74</v>
      </c>
      <c r="B24">
        <v>1731</v>
      </c>
      <c r="C24" s="5">
        <f t="shared" si="4"/>
        <v>1.5906271536871124E-2</v>
      </c>
      <c r="D24" s="6">
        <f t="shared" si="5"/>
        <v>0.68895933838731904</v>
      </c>
    </row>
    <row r="25" spans="1:4" x14ac:dyDescent="0.3">
      <c r="A25" t="s">
        <v>80</v>
      </c>
      <c r="B25">
        <v>1520</v>
      </c>
      <c r="C25" s="5">
        <f t="shared" si="4"/>
        <v>1.3967378819205145E-2</v>
      </c>
      <c r="D25" s="6">
        <f t="shared" si="5"/>
        <v>0.70292671720652422</v>
      </c>
    </row>
    <row r="26" spans="1:4" x14ac:dyDescent="0.3">
      <c r="A26" t="s">
        <v>85</v>
      </c>
      <c r="B26">
        <v>1381</v>
      </c>
      <c r="C26" s="5">
        <f t="shared" si="4"/>
        <v>1.2690098782448886E-2</v>
      </c>
      <c r="D26" s="6">
        <f t="shared" si="5"/>
        <v>0.71561681598897309</v>
      </c>
    </row>
    <row r="27" spans="1:4" x14ac:dyDescent="0.3">
      <c r="A27" t="s">
        <v>76</v>
      </c>
      <c r="B27">
        <v>1371</v>
      </c>
      <c r="C27" s="5">
        <f t="shared" si="4"/>
        <v>1.2598208132322536E-2</v>
      </c>
      <c r="D27" s="6">
        <f t="shared" si="5"/>
        <v>0.72821502412129557</v>
      </c>
    </row>
    <row r="28" spans="1:4" x14ac:dyDescent="0.3">
      <c r="A28" t="s">
        <v>79</v>
      </c>
      <c r="B28">
        <v>1309</v>
      </c>
      <c r="C28" s="5">
        <f t="shared" si="4"/>
        <v>1.2028486101539169E-2</v>
      </c>
      <c r="D28" s="6">
        <f t="shared" si="5"/>
        <v>0.74024351022283474</v>
      </c>
    </row>
    <row r="29" spans="1:4" x14ac:dyDescent="0.3">
      <c r="A29" t="s">
        <v>88</v>
      </c>
      <c r="B29">
        <v>1277</v>
      </c>
      <c r="C29" s="5">
        <f t="shared" si="4"/>
        <v>1.173443602113485E-2</v>
      </c>
      <c r="D29" s="6">
        <f t="shared" si="5"/>
        <v>0.75197794624396963</v>
      </c>
    </row>
    <row r="30" spans="1:4" x14ac:dyDescent="0.3">
      <c r="A30" t="s">
        <v>78</v>
      </c>
      <c r="B30">
        <v>1244</v>
      </c>
      <c r="C30" s="5">
        <f t="shared" si="4"/>
        <v>1.1431196875717895E-2</v>
      </c>
      <c r="D30" s="6">
        <f t="shared" si="5"/>
        <v>0.76340914311968755</v>
      </c>
    </row>
    <row r="31" spans="1:4" x14ac:dyDescent="0.3">
      <c r="A31" t="s">
        <v>82</v>
      </c>
      <c r="B31">
        <v>1229</v>
      </c>
      <c r="C31" s="5">
        <f t="shared" si="4"/>
        <v>1.1293360900528371E-2</v>
      </c>
      <c r="D31" s="6">
        <f t="shared" si="5"/>
        <v>0.7747025040202159</v>
      </c>
    </row>
    <row r="32" spans="1:4" x14ac:dyDescent="0.3">
      <c r="A32" t="s">
        <v>83</v>
      </c>
      <c r="B32">
        <v>1175</v>
      </c>
      <c r="C32" s="5">
        <f t="shared" si="4"/>
        <v>1.0797151389846084E-2</v>
      </c>
      <c r="D32" s="6">
        <f t="shared" si="5"/>
        <v>0.78549965541006195</v>
      </c>
    </row>
    <row r="33" spans="1:4" x14ac:dyDescent="0.3">
      <c r="A33" t="s">
        <v>84</v>
      </c>
      <c r="B33">
        <v>1162</v>
      </c>
      <c r="C33" s="5">
        <f t="shared" si="4"/>
        <v>1.0677693544681829E-2</v>
      </c>
      <c r="D33" s="6">
        <f t="shared" si="5"/>
        <v>0.79617734895474379</v>
      </c>
    </row>
    <row r="34" spans="1:4" x14ac:dyDescent="0.3">
      <c r="A34" t="s">
        <v>81</v>
      </c>
      <c r="B34">
        <v>1132</v>
      </c>
      <c r="C34" s="5">
        <f t="shared" si="4"/>
        <v>1.040202159430278E-2</v>
      </c>
      <c r="D34" s="6">
        <f t="shared" si="5"/>
        <v>0.8065793705490466</v>
      </c>
    </row>
    <row r="35" spans="1:4" x14ac:dyDescent="0.3">
      <c r="A35" t="s">
        <v>87</v>
      </c>
      <c r="B35">
        <v>1110</v>
      </c>
      <c r="C35" s="5">
        <f t="shared" si="4"/>
        <v>1.019986216402481E-2</v>
      </c>
      <c r="D35" s="6">
        <f t="shared" si="5"/>
        <v>0.8167792327130714</v>
      </c>
    </row>
    <row r="36" spans="1:4" x14ac:dyDescent="0.3">
      <c r="A36" t="s">
        <v>95</v>
      </c>
      <c r="B36">
        <v>1104</v>
      </c>
      <c r="C36" s="5">
        <f t="shared" si="4"/>
        <v>1.0144727773949001E-2</v>
      </c>
      <c r="D36" s="6">
        <f t="shared" si="5"/>
        <v>0.82692396048702044</v>
      </c>
    </row>
    <row r="37" spans="1:4" x14ac:dyDescent="0.3">
      <c r="A37" t="s">
        <v>91</v>
      </c>
      <c r="B37">
        <v>952</v>
      </c>
      <c r="C37" s="5">
        <f t="shared" si="4"/>
        <v>8.747989892028487E-3</v>
      </c>
      <c r="D37" s="6">
        <f t="shared" si="5"/>
        <v>0.83567195037904896</v>
      </c>
    </row>
    <row r="38" spans="1:4" x14ac:dyDescent="0.3">
      <c r="A38" t="s">
        <v>90</v>
      </c>
      <c r="B38">
        <v>931</v>
      </c>
      <c r="C38" s="5">
        <f t="shared" si="4"/>
        <v>8.5550195267631527E-3</v>
      </c>
      <c r="D38" s="6">
        <f t="shared" si="5"/>
        <v>0.84422696990581214</v>
      </c>
    </row>
    <row r="39" spans="1:4" x14ac:dyDescent="0.3">
      <c r="A39" t="s">
        <v>86</v>
      </c>
      <c r="B39">
        <v>901</v>
      </c>
      <c r="C39" s="5">
        <f t="shared" si="4"/>
        <v>8.279347576384103E-3</v>
      </c>
      <c r="D39" s="6">
        <f t="shared" si="5"/>
        <v>0.8525063174821963</v>
      </c>
    </row>
    <row r="40" spans="1:4" x14ac:dyDescent="0.3">
      <c r="A40" t="s">
        <v>92</v>
      </c>
      <c r="B40">
        <v>900</v>
      </c>
      <c r="C40" s="5">
        <f t="shared" si="4"/>
        <v>8.2701585113714674E-3</v>
      </c>
      <c r="D40" s="6">
        <f t="shared" si="5"/>
        <v>0.86077647599356777</v>
      </c>
    </row>
    <row r="41" spans="1:4" x14ac:dyDescent="0.3">
      <c r="A41" t="s">
        <v>93</v>
      </c>
      <c r="B41">
        <v>842</v>
      </c>
      <c r="C41" s="5">
        <f t="shared" si="4"/>
        <v>7.7371927406386402E-3</v>
      </c>
      <c r="D41" s="6">
        <f t="shared" si="5"/>
        <v>0.86851366873420643</v>
      </c>
    </row>
    <row r="42" spans="1:4" x14ac:dyDescent="0.3">
      <c r="A42" t="s">
        <v>77</v>
      </c>
      <c r="B42">
        <v>764</v>
      </c>
      <c r="C42" s="5">
        <f t="shared" si="4"/>
        <v>7.0204456696531126E-3</v>
      </c>
      <c r="D42" s="6">
        <f t="shared" si="5"/>
        <v>0.87553411440385953</v>
      </c>
    </row>
    <row r="43" spans="1:4" x14ac:dyDescent="0.3">
      <c r="A43" t="s">
        <v>108</v>
      </c>
      <c r="B43">
        <v>718</v>
      </c>
      <c r="C43" s="5">
        <f t="shared" si="4"/>
        <v>6.5977486790719042E-3</v>
      </c>
      <c r="D43" s="6">
        <f t="shared" si="5"/>
        <v>0.88213186308293146</v>
      </c>
    </row>
    <row r="44" spans="1:4" x14ac:dyDescent="0.3">
      <c r="A44" t="s">
        <v>104</v>
      </c>
      <c r="B44">
        <v>714</v>
      </c>
      <c r="C44" s="5">
        <f t="shared" si="4"/>
        <v>6.5609924190213643E-3</v>
      </c>
      <c r="D44" s="6">
        <f t="shared" si="5"/>
        <v>0.88869285550195287</v>
      </c>
    </row>
    <row r="45" spans="1:4" x14ac:dyDescent="0.3">
      <c r="A45" t="s">
        <v>97</v>
      </c>
      <c r="B45">
        <v>705</v>
      </c>
      <c r="C45" s="5">
        <f t="shared" si="4"/>
        <v>6.4782908339076498E-3</v>
      </c>
      <c r="D45" s="6">
        <f t="shared" si="5"/>
        <v>0.89517114633586048</v>
      </c>
    </row>
    <row r="46" spans="1:4" x14ac:dyDescent="0.3">
      <c r="A46" t="s">
        <v>96</v>
      </c>
      <c r="B46">
        <v>675</v>
      </c>
      <c r="C46" s="5">
        <f t="shared" si="4"/>
        <v>6.202618883528601E-3</v>
      </c>
      <c r="D46" s="6">
        <f t="shared" si="5"/>
        <v>0.90137376521938906</v>
      </c>
    </row>
    <row r="47" spans="1:4" x14ac:dyDescent="0.3">
      <c r="A47" t="s">
        <v>98</v>
      </c>
      <c r="B47">
        <v>622</v>
      </c>
      <c r="C47" s="5">
        <f t="shared" si="4"/>
        <v>5.7155984378589476E-3</v>
      </c>
      <c r="D47" s="6">
        <f t="shared" si="5"/>
        <v>0.90708936365724802</v>
      </c>
    </row>
    <row r="48" spans="1:4" x14ac:dyDescent="0.3">
      <c r="A48" t="s">
        <v>94</v>
      </c>
      <c r="B48">
        <v>599</v>
      </c>
      <c r="C48" s="5">
        <f t="shared" si="4"/>
        <v>5.5042499425683438E-3</v>
      </c>
      <c r="D48" s="6">
        <f t="shared" si="5"/>
        <v>0.91259361359981639</v>
      </c>
    </row>
    <row r="49" spans="1:4" x14ac:dyDescent="0.3">
      <c r="A49" t="s">
        <v>110</v>
      </c>
      <c r="B49">
        <v>522</v>
      </c>
      <c r="C49" s="5">
        <f t="shared" si="4"/>
        <v>4.796691936595451E-3</v>
      </c>
      <c r="D49" s="6">
        <f t="shared" si="5"/>
        <v>0.91739030553641188</v>
      </c>
    </row>
    <row r="50" spans="1:4" x14ac:dyDescent="0.3">
      <c r="A50" t="s">
        <v>102</v>
      </c>
      <c r="B50">
        <v>515</v>
      </c>
      <c r="C50" s="5">
        <f t="shared" si="4"/>
        <v>4.7323684815070068E-3</v>
      </c>
      <c r="D50" s="6">
        <f t="shared" si="5"/>
        <v>0.92212267401791892</v>
      </c>
    </row>
    <row r="51" spans="1:4" x14ac:dyDescent="0.3">
      <c r="A51" t="s">
        <v>89</v>
      </c>
      <c r="B51">
        <v>487</v>
      </c>
      <c r="C51" s="5">
        <f t="shared" si="4"/>
        <v>4.4750746611532275E-3</v>
      </c>
      <c r="D51" s="6">
        <f t="shared" si="5"/>
        <v>0.92659774867907219</v>
      </c>
    </row>
    <row r="52" spans="1:4" x14ac:dyDescent="0.3">
      <c r="A52" t="s">
        <v>103</v>
      </c>
      <c r="B52">
        <v>438</v>
      </c>
      <c r="C52" s="5">
        <f t="shared" si="4"/>
        <v>4.024810475534114E-3</v>
      </c>
      <c r="D52" s="6">
        <f t="shared" si="5"/>
        <v>0.93062255915460634</v>
      </c>
    </row>
    <row r="53" spans="1:4" x14ac:dyDescent="0.3">
      <c r="A53" t="s">
        <v>107</v>
      </c>
      <c r="B53">
        <v>436</v>
      </c>
      <c r="C53" s="5">
        <f t="shared" si="4"/>
        <v>4.0064323455088445E-3</v>
      </c>
      <c r="D53" s="6">
        <f t="shared" si="5"/>
        <v>0.93462899150011514</v>
      </c>
    </row>
    <row r="54" spans="1:4" x14ac:dyDescent="0.3">
      <c r="A54" t="s">
        <v>100</v>
      </c>
      <c r="B54">
        <v>434</v>
      </c>
      <c r="C54" s="5">
        <f t="shared" si="4"/>
        <v>3.9880542154835741E-3</v>
      </c>
      <c r="D54" s="6">
        <f t="shared" si="5"/>
        <v>0.93861704571559867</v>
      </c>
    </row>
    <row r="55" spans="1:4" x14ac:dyDescent="0.3">
      <c r="A55" t="s">
        <v>101</v>
      </c>
      <c r="B55">
        <v>379</v>
      </c>
      <c r="C55" s="5">
        <f t="shared" si="4"/>
        <v>3.4826556397886516E-3</v>
      </c>
      <c r="D55" s="6">
        <f t="shared" si="5"/>
        <v>0.94209970135538734</v>
      </c>
    </row>
    <row r="56" spans="1:4" x14ac:dyDescent="0.3">
      <c r="A56" t="s">
        <v>105</v>
      </c>
      <c r="B56">
        <v>371</v>
      </c>
      <c r="C56" s="5">
        <f t="shared" si="4"/>
        <v>3.4091431196875718E-3</v>
      </c>
      <c r="D56" s="6">
        <f t="shared" si="5"/>
        <v>0.94550884447507488</v>
      </c>
    </row>
    <row r="57" spans="1:4" x14ac:dyDescent="0.3">
      <c r="A57" t="s">
        <v>109</v>
      </c>
      <c r="B57">
        <v>352</v>
      </c>
      <c r="C57" s="5">
        <f t="shared" si="4"/>
        <v>3.2345508844475075E-3</v>
      </c>
      <c r="D57" s="6">
        <f t="shared" si="5"/>
        <v>0.94874339535952235</v>
      </c>
    </row>
    <row r="58" spans="1:4" x14ac:dyDescent="0.3">
      <c r="A58" t="s">
        <v>111</v>
      </c>
      <c r="B58">
        <v>331</v>
      </c>
      <c r="C58" s="5">
        <f t="shared" si="4"/>
        <v>3.0415805191821733E-3</v>
      </c>
      <c r="D58" s="6">
        <f t="shared" si="5"/>
        <v>0.95178497587870448</v>
      </c>
    </row>
    <row r="59" spans="1:4" x14ac:dyDescent="0.3">
      <c r="A59" t="s">
        <v>115</v>
      </c>
      <c r="B59">
        <v>301</v>
      </c>
      <c r="C59" s="5">
        <f t="shared" si="4"/>
        <v>2.7659085688031245E-3</v>
      </c>
      <c r="D59" s="6">
        <f t="shared" si="5"/>
        <v>0.95455088444750757</v>
      </c>
    </row>
    <row r="60" spans="1:4" x14ac:dyDescent="0.3">
      <c r="A60" t="s">
        <v>99</v>
      </c>
      <c r="B60">
        <v>301</v>
      </c>
      <c r="C60" s="5">
        <f t="shared" si="4"/>
        <v>2.7659085688031245E-3</v>
      </c>
      <c r="D60" s="6">
        <f t="shared" si="5"/>
        <v>0.95731679301631067</v>
      </c>
    </row>
    <row r="61" spans="1:4" x14ac:dyDescent="0.3">
      <c r="A61" t="s">
        <v>106</v>
      </c>
      <c r="B61">
        <v>295</v>
      </c>
      <c r="C61" s="5">
        <f t="shared" si="4"/>
        <v>2.7107741787273146E-3</v>
      </c>
      <c r="D61" s="6">
        <f t="shared" si="5"/>
        <v>0.96002756719503801</v>
      </c>
    </row>
    <row r="62" spans="1:4" x14ac:dyDescent="0.3">
      <c r="A62" t="s">
        <v>117</v>
      </c>
      <c r="B62">
        <v>294</v>
      </c>
      <c r="C62" s="5">
        <f t="shared" si="4"/>
        <v>2.7015851137146794E-3</v>
      </c>
      <c r="D62" s="6">
        <f t="shared" si="5"/>
        <v>0.96272915230875267</v>
      </c>
    </row>
    <row r="63" spans="1:4" x14ac:dyDescent="0.3">
      <c r="A63" t="s">
        <v>112</v>
      </c>
      <c r="B63">
        <v>240</v>
      </c>
      <c r="C63" s="5">
        <f t="shared" si="4"/>
        <v>2.2053756030323913E-3</v>
      </c>
      <c r="D63" s="6">
        <f t="shared" si="5"/>
        <v>0.96493452791178502</v>
      </c>
    </row>
    <row r="64" spans="1:4" x14ac:dyDescent="0.3">
      <c r="A64" t="s">
        <v>118</v>
      </c>
      <c r="B64">
        <v>230</v>
      </c>
      <c r="C64" s="5">
        <f t="shared" si="4"/>
        <v>2.1134849529060419E-3</v>
      </c>
      <c r="D64" s="6">
        <f t="shared" si="5"/>
        <v>0.96704801286469111</v>
      </c>
    </row>
    <row r="65" spans="1:4" x14ac:dyDescent="0.3">
      <c r="A65" t="s">
        <v>113</v>
      </c>
      <c r="B65">
        <v>215</v>
      </c>
      <c r="C65" s="5">
        <f t="shared" si="4"/>
        <v>1.9756489777165175E-3</v>
      </c>
      <c r="D65" s="6">
        <f t="shared" si="5"/>
        <v>0.96902366184240762</v>
      </c>
    </row>
    <row r="66" spans="1:4" x14ac:dyDescent="0.3">
      <c r="A66" t="s">
        <v>121</v>
      </c>
      <c r="B66">
        <v>212</v>
      </c>
      <c r="C66" s="5">
        <f t="shared" si="4"/>
        <v>1.9480817826786124E-3</v>
      </c>
      <c r="D66" s="6">
        <f t="shared" si="5"/>
        <v>0.9709717436250862</v>
      </c>
    </row>
    <row r="67" spans="1:4" x14ac:dyDescent="0.3">
      <c r="A67" t="s">
        <v>122</v>
      </c>
      <c r="B67">
        <v>203</v>
      </c>
      <c r="C67" s="5">
        <f t="shared" si="4"/>
        <v>1.8653801975648979E-3</v>
      </c>
      <c r="D67" s="6">
        <f t="shared" si="5"/>
        <v>0.97283712382265108</v>
      </c>
    </row>
    <row r="68" spans="1:4" x14ac:dyDescent="0.3">
      <c r="A68" t="s">
        <v>123</v>
      </c>
      <c r="B68">
        <v>196</v>
      </c>
      <c r="C68" s="5">
        <f t="shared" si="4"/>
        <v>1.801056742476453E-3</v>
      </c>
      <c r="D68" s="6">
        <f t="shared" si="5"/>
        <v>0.97463818056512752</v>
      </c>
    </row>
    <row r="69" spans="1:4" x14ac:dyDescent="0.3">
      <c r="A69" t="s">
        <v>127</v>
      </c>
      <c r="B69">
        <v>182</v>
      </c>
      <c r="C69" s="5">
        <f t="shared" si="4"/>
        <v>1.6724098322995636E-3</v>
      </c>
      <c r="D69" s="6">
        <f t="shared" si="5"/>
        <v>0.97631059039742707</v>
      </c>
    </row>
    <row r="70" spans="1:4" x14ac:dyDescent="0.3">
      <c r="A70" t="s">
        <v>120</v>
      </c>
      <c r="B70">
        <v>164</v>
      </c>
      <c r="C70" s="5">
        <f t="shared" ref="C70:C133" si="6">+B70/$B$4</f>
        <v>1.5070066620721341E-3</v>
      </c>
      <c r="D70" s="6">
        <f t="shared" si="5"/>
        <v>0.97781759705949922</v>
      </c>
    </row>
    <row r="71" spans="1:4" x14ac:dyDescent="0.3">
      <c r="A71" t="s">
        <v>116</v>
      </c>
      <c r="B71">
        <v>162</v>
      </c>
      <c r="C71" s="5">
        <f t="shared" si="6"/>
        <v>1.4886285320468643E-3</v>
      </c>
      <c r="D71" s="6">
        <f t="shared" ref="D71:D134" si="7">+D70+C71</f>
        <v>0.97930622559154612</v>
      </c>
    </row>
    <row r="72" spans="1:4" x14ac:dyDescent="0.3">
      <c r="A72" t="s">
        <v>119</v>
      </c>
      <c r="B72">
        <v>126</v>
      </c>
      <c r="C72" s="5">
        <f t="shared" si="6"/>
        <v>1.1578221915920055E-3</v>
      </c>
      <c r="D72" s="6">
        <f t="shared" si="7"/>
        <v>0.98046404778313812</v>
      </c>
    </row>
    <row r="73" spans="1:4" x14ac:dyDescent="0.3">
      <c r="A73" t="s">
        <v>124</v>
      </c>
      <c r="B73">
        <v>124</v>
      </c>
      <c r="C73" s="5">
        <f t="shared" si="6"/>
        <v>1.1394440615667355E-3</v>
      </c>
      <c r="D73" s="6">
        <f t="shared" si="7"/>
        <v>0.98160349184470486</v>
      </c>
    </row>
    <row r="74" spans="1:4" x14ac:dyDescent="0.3">
      <c r="A74" t="s">
        <v>148</v>
      </c>
      <c r="B74">
        <v>116</v>
      </c>
      <c r="C74" s="5">
        <f t="shared" si="6"/>
        <v>1.0659315414656559E-3</v>
      </c>
      <c r="D74" s="6">
        <f t="shared" si="7"/>
        <v>0.98266942338617047</v>
      </c>
    </row>
    <row r="75" spans="1:4" x14ac:dyDescent="0.3">
      <c r="A75" t="s">
        <v>133</v>
      </c>
      <c r="B75">
        <v>94</v>
      </c>
      <c r="C75" s="5">
        <f t="shared" si="6"/>
        <v>8.6377211118768662E-4</v>
      </c>
      <c r="D75" s="6">
        <f t="shared" si="7"/>
        <v>0.98353319549735818</v>
      </c>
    </row>
    <row r="76" spans="1:4" x14ac:dyDescent="0.3">
      <c r="A76" t="s">
        <v>125</v>
      </c>
      <c r="B76">
        <v>91</v>
      </c>
      <c r="C76" s="5">
        <f t="shared" si="6"/>
        <v>8.362049161497818E-4</v>
      </c>
      <c r="D76" s="6">
        <f t="shared" si="7"/>
        <v>0.98436940041350796</v>
      </c>
    </row>
    <row r="77" spans="1:4" x14ac:dyDescent="0.3">
      <c r="A77" t="s">
        <v>132</v>
      </c>
      <c r="B77">
        <v>87</v>
      </c>
      <c r="C77" s="5">
        <f t="shared" si="6"/>
        <v>7.9944865609924191E-4</v>
      </c>
      <c r="D77" s="6">
        <f t="shared" si="7"/>
        <v>0.98516884906960722</v>
      </c>
    </row>
    <row r="78" spans="1:4" x14ac:dyDescent="0.3">
      <c r="A78" t="s">
        <v>135</v>
      </c>
      <c r="B78">
        <v>79</v>
      </c>
      <c r="C78" s="5">
        <f t="shared" si="6"/>
        <v>7.2593613599816222E-4</v>
      </c>
      <c r="D78" s="6">
        <f t="shared" si="7"/>
        <v>0.98589478520560536</v>
      </c>
    </row>
    <row r="79" spans="1:4" x14ac:dyDescent="0.3">
      <c r="A79" t="s">
        <v>137</v>
      </c>
      <c r="B79">
        <v>78</v>
      </c>
      <c r="C79" s="5">
        <f t="shared" si="6"/>
        <v>7.1674707098552724E-4</v>
      </c>
      <c r="D79" s="6">
        <f t="shared" si="7"/>
        <v>0.98661153227659093</v>
      </c>
    </row>
    <row r="80" spans="1:4" x14ac:dyDescent="0.3">
      <c r="A80" t="s">
        <v>126</v>
      </c>
      <c r="B80">
        <v>77</v>
      </c>
      <c r="C80" s="5">
        <f t="shared" si="6"/>
        <v>7.0755800597289227E-4</v>
      </c>
      <c r="D80" s="6">
        <f t="shared" si="7"/>
        <v>0.98731909028256382</v>
      </c>
    </row>
    <row r="81" spans="1:4" x14ac:dyDescent="0.3">
      <c r="A81" t="s">
        <v>136</v>
      </c>
      <c r="B81">
        <v>71</v>
      </c>
      <c r="C81" s="5">
        <f t="shared" si="6"/>
        <v>6.5242361589708242E-4</v>
      </c>
      <c r="D81" s="6">
        <f t="shared" si="7"/>
        <v>0.98797151389846094</v>
      </c>
    </row>
    <row r="82" spans="1:4" x14ac:dyDescent="0.3">
      <c r="A82" t="s">
        <v>141</v>
      </c>
      <c r="B82">
        <v>71</v>
      </c>
      <c r="C82" s="9">
        <f t="shared" si="6"/>
        <v>6.5242361589708242E-4</v>
      </c>
      <c r="D82" s="6">
        <f t="shared" si="7"/>
        <v>0.98862393751435806</v>
      </c>
    </row>
    <row r="83" spans="1:4" x14ac:dyDescent="0.3">
      <c r="A83" t="s">
        <v>130</v>
      </c>
      <c r="B83">
        <v>71</v>
      </c>
      <c r="C83" s="9">
        <f t="shared" si="6"/>
        <v>6.5242361589708242E-4</v>
      </c>
      <c r="D83" s="6">
        <f t="shared" si="7"/>
        <v>0.98927636113025519</v>
      </c>
    </row>
    <row r="84" spans="1:4" x14ac:dyDescent="0.3">
      <c r="A84" t="s">
        <v>129</v>
      </c>
      <c r="B84">
        <v>68</v>
      </c>
      <c r="C84" s="9">
        <f t="shared" si="6"/>
        <v>6.2485642085917761E-4</v>
      </c>
      <c r="D84" s="6">
        <f t="shared" si="7"/>
        <v>0.98990121755111438</v>
      </c>
    </row>
    <row r="85" spans="1:4" x14ac:dyDescent="0.3">
      <c r="A85" t="s">
        <v>131</v>
      </c>
      <c r="B85">
        <v>62</v>
      </c>
      <c r="C85" s="9">
        <f t="shared" si="6"/>
        <v>5.6972203078336776E-4</v>
      </c>
      <c r="D85" s="6">
        <f t="shared" si="7"/>
        <v>0.99047093958189769</v>
      </c>
    </row>
    <row r="86" spans="1:4" x14ac:dyDescent="0.3">
      <c r="A86" t="s">
        <v>128</v>
      </c>
      <c r="B86">
        <v>61</v>
      </c>
      <c r="C86" s="9">
        <f t="shared" si="6"/>
        <v>5.6053296577073279E-4</v>
      </c>
      <c r="D86" s="6">
        <f t="shared" si="7"/>
        <v>0.99103147254766843</v>
      </c>
    </row>
    <row r="87" spans="1:4" x14ac:dyDescent="0.3">
      <c r="A87" t="s">
        <v>144</v>
      </c>
      <c r="B87">
        <v>60</v>
      </c>
      <c r="C87" s="9">
        <f t="shared" si="6"/>
        <v>5.5134390075809781E-4</v>
      </c>
      <c r="D87" s="6">
        <f t="shared" si="7"/>
        <v>0.9915828164484265</v>
      </c>
    </row>
    <row r="88" spans="1:4" x14ac:dyDescent="0.3">
      <c r="A88" t="s">
        <v>142</v>
      </c>
      <c r="B88">
        <v>59</v>
      </c>
      <c r="C88" s="9">
        <f t="shared" si="6"/>
        <v>5.4215483574546295E-4</v>
      </c>
      <c r="D88" s="6">
        <f t="shared" si="7"/>
        <v>0.99212497128417199</v>
      </c>
    </row>
    <row r="89" spans="1:4" x14ac:dyDescent="0.3">
      <c r="A89" t="s">
        <v>147</v>
      </c>
      <c r="B89">
        <v>59</v>
      </c>
      <c r="C89" s="9">
        <f t="shared" si="6"/>
        <v>5.4215483574546295E-4</v>
      </c>
      <c r="D89" s="6">
        <f t="shared" si="7"/>
        <v>0.99266712611991748</v>
      </c>
    </row>
    <row r="90" spans="1:4" x14ac:dyDescent="0.3">
      <c r="A90" t="s">
        <v>152</v>
      </c>
      <c r="B90">
        <v>52</v>
      </c>
      <c r="C90" s="9">
        <f t="shared" si="6"/>
        <v>4.7783138065701813E-4</v>
      </c>
      <c r="D90" s="6">
        <f t="shared" si="7"/>
        <v>0.99314495750057452</v>
      </c>
    </row>
    <row r="91" spans="1:4" x14ac:dyDescent="0.3">
      <c r="A91" t="s">
        <v>150</v>
      </c>
      <c r="B91">
        <v>48</v>
      </c>
      <c r="C91" s="9">
        <f t="shared" si="6"/>
        <v>4.4107512060647828E-4</v>
      </c>
      <c r="D91" s="6">
        <f t="shared" si="7"/>
        <v>0.99358603262118095</v>
      </c>
    </row>
    <row r="92" spans="1:4" x14ac:dyDescent="0.3">
      <c r="A92" t="s">
        <v>134</v>
      </c>
      <c r="B92">
        <v>48</v>
      </c>
      <c r="C92" s="9">
        <f t="shared" si="6"/>
        <v>4.4107512060647828E-4</v>
      </c>
      <c r="D92" s="6">
        <f t="shared" si="7"/>
        <v>0.99402710774178737</v>
      </c>
    </row>
    <row r="93" spans="1:4" x14ac:dyDescent="0.3">
      <c r="A93" t="s">
        <v>138</v>
      </c>
      <c r="B93">
        <v>43</v>
      </c>
      <c r="C93" s="9">
        <f t="shared" si="6"/>
        <v>3.9512979554330347E-4</v>
      </c>
      <c r="D93" s="6">
        <f t="shared" si="7"/>
        <v>0.99442223753733072</v>
      </c>
    </row>
    <row r="94" spans="1:4" x14ac:dyDescent="0.3">
      <c r="A94" t="s">
        <v>146</v>
      </c>
      <c r="B94">
        <v>38</v>
      </c>
      <c r="C94" s="9">
        <f t="shared" si="6"/>
        <v>3.4918447048012865E-4</v>
      </c>
      <c r="D94" s="6">
        <f t="shared" si="7"/>
        <v>0.99477142200781088</v>
      </c>
    </row>
    <row r="95" spans="1:4" x14ac:dyDescent="0.3">
      <c r="A95" t="s">
        <v>158</v>
      </c>
      <c r="B95">
        <v>36</v>
      </c>
      <c r="C95" s="9">
        <f t="shared" si="6"/>
        <v>3.308063404548587E-4</v>
      </c>
      <c r="D95" s="6">
        <f t="shared" si="7"/>
        <v>0.99510222834826578</v>
      </c>
    </row>
    <row r="96" spans="1:4" x14ac:dyDescent="0.3">
      <c r="A96" t="s">
        <v>143</v>
      </c>
      <c r="B96">
        <v>35</v>
      </c>
      <c r="C96" s="9">
        <f t="shared" si="6"/>
        <v>3.2161727544222378E-4</v>
      </c>
      <c r="D96" s="6">
        <f t="shared" si="7"/>
        <v>0.995423845623708</v>
      </c>
    </row>
    <row r="97" spans="1:4" x14ac:dyDescent="0.3">
      <c r="A97" t="s">
        <v>70</v>
      </c>
      <c r="B97">
        <v>35</v>
      </c>
      <c r="C97" s="9">
        <f t="shared" si="6"/>
        <v>3.2161727544222378E-4</v>
      </c>
      <c r="D97" s="6">
        <f t="shared" si="7"/>
        <v>0.99574546289915022</v>
      </c>
    </row>
    <row r="98" spans="1:4" x14ac:dyDescent="0.3">
      <c r="A98" t="s">
        <v>161</v>
      </c>
      <c r="B98">
        <v>31</v>
      </c>
      <c r="C98" s="9">
        <f t="shared" si="6"/>
        <v>2.8486101539168388E-4</v>
      </c>
      <c r="D98" s="6">
        <f t="shared" si="7"/>
        <v>0.99603032391454194</v>
      </c>
    </row>
    <row r="99" spans="1:4" x14ac:dyDescent="0.3">
      <c r="A99" t="s">
        <v>149</v>
      </c>
      <c r="B99">
        <v>30</v>
      </c>
      <c r="C99" s="9">
        <f t="shared" si="6"/>
        <v>2.7567195037904891E-4</v>
      </c>
      <c r="D99" s="6">
        <f t="shared" si="7"/>
        <v>0.99630599586492097</v>
      </c>
    </row>
    <row r="100" spans="1:4" x14ac:dyDescent="0.3">
      <c r="A100" t="s">
        <v>155</v>
      </c>
      <c r="B100">
        <v>29</v>
      </c>
      <c r="C100" s="9">
        <f t="shared" si="6"/>
        <v>2.6648288536641399E-4</v>
      </c>
      <c r="D100" s="6">
        <f t="shared" si="7"/>
        <v>0.99657247875028743</v>
      </c>
    </row>
    <row r="101" spans="1:4" x14ac:dyDescent="0.3">
      <c r="A101" t="s">
        <v>166</v>
      </c>
      <c r="B101">
        <v>27</v>
      </c>
      <c r="C101" s="9">
        <f t="shared" si="6"/>
        <v>2.4810475534114404E-4</v>
      </c>
      <c r="D101" s="6">
        <f t="shared" si="7"/>
        <v>0.99682058350562852</v>
      </c>
    </row>
    <row r="102" spans="1:4" x14ac:dyDescent="0.3">
      <c r="A102" t="s">
        <v>114</v>
      </c>
      <c r="B102">
        <v>25</v>
      </c>
      <c r="C102" s="9">
        <f t="shared" si="6"/>
        <v>2.2972662531587412E-4</v>
      </c>
      <c r="D102" s="6">
        <f t="shared" si="7"/>
        <v>0.99705031013094436</v>
      </c>
    </row>
    <row r="103" spans="1:4" x14ac:dyDescent="0.3">
      <c r="A103" t="s">
        <v>140</v>
      </c>
      <c r="B103">
        <v>23</v>
      </c>
      <c r="C103" s="9">
        <f t="shared" si="6"/>
        <v>2.1134849529060419E-4</v>
      </c>
      <c r="D103" s="6">
        <f t="shared" si="7"/>
        <v>0.99726165862623495</v>
      </c>
    </row>
    <row r="104" spans="1:4" x14ac:dyDescent="0.3">
      <c r="A104" t="s">
        <v>145</v>
      </c>
      <c r="B104">
        <v>22</v>
      </c>
      <c r="C104" s="9">
        <f t="shared" si="6"/>
        <v>2.0215943027796922E-4</v>
      </c>
      <c r="D104" s="6">
        <f t="shared" si="7"/>
        <v>0.99746381805651296</v>
      </c>
    </row>
    <row r="105" spans="1:4" x14ac:dyDescent="0.3">
      <c r="A105" t="s">
        <v>162</v>
      </c>
      <c r="B105">
        <v>22</v>
      </c>
      <c r="C105" s="9">
        <f t="shared" si="6"/>
        <v>2.0215943027796922E-4</v>
      </c>
      <c r="D105" s="6">
        <f t="shared" si="7"/>
        <v>0.99766597748679098</v>
      </c>
    </row>
    <row r="106" spans="1:4" x14ac:dyDescent="0.3">
      <c r="A106" t="s">
        <v>153</v>
      </c>
      <c r="B106">
        <v>22</v>
      </c>
      <c r="C106" s="9">
        <f t="shared" si="6"/>
        <v>2.0215943027796922E-4</v>
      </c>
      <c r="D106" s="6">
        <f t="shared" si="7"/>
        <v>0.99786813691706899</v>
      </c>
    </row>
    <row r="107" spans="1:4" x14ac:dyDescent="0.3">
      <c r="A107" t="s">
        <v>156</v>
      </c>
      <c r="B107">
        <v>20</v>
      </c>
      <c r="C107" s="9">
        <f t="shared" si="6"/>
        <v>1.837813002526993E-4</v>
      </c>
      <c r="D107" s="6">
        <f t="shared" si="7"/>
        <v>0.99805191821732164</v>
      </c>
    </row>
    <row r="108" spans="1:4" x14ac:dyDescent="0.3">
      <c r="A108" t="s">
        <v>139</v>
      </c>
      <c r="B108">
        <v>19</v>
      </c>
      <c r="C108" s="9">
        <f t="shared" si="6"/>
        <v>1.7459223524006432E-4</v>
      </c>
      <c r="D108" s="6">
        <f t="shared" si="7"/>
        <v>0.99822651045256172</v>
      </c>
    </row>
    <row r="109" spans="1:4" x14ac:dyDescent="0.3">
      <c r="A109" t="s">
        <v>160</v>
      </c>
      <c r="B109">
        <v>18</v>
      </c>
      <c r="C109" s="9">
        <f t="shared" si="6"/>
        <v>1.6540317022742935E-4</v>
      </c>
      <c r="D109" s="6">
        <f t="shared" si="7"/>
        <v>0.99839191362278912</v>
      </c>
    </row>
    <row r="110" spans="1:4" x14ac:dyDescent="0.3">
      <c r="A110" t="s">
        <v>151</v>
      </c>
      <c r="B110">
        <v>18</v>
      </c>
      <c r="C110" s="9">
        <f t="shared" si="6"/>
        <v>1.6540317022742935E-4</v>
      </c>
      <c r="D110" s="6">
        <f t="shared" si="7"/>
        <v>0.99855731679301651</v>
      </c>
    </row>
    <row r="111" spans="1:4" x14ac:dyDescent="0.3">
      <c r="A111" t="s">
        <v>154</v>
      </c>
      <c r="B111">
        <v>18</v>
      </c>
      <c r="C111" s="9">
        <f t="shared" si="6"/>
        <v>1.6540317022742935E-4</v>
      </c>
      <c r="D111" s="6">
        <f t="shared" si="7"/>
        <v>0.99872271996324391</v>
      </c>
    </row>
    <row r="112" spans="1:4" x14ac:dyDescent="0.3">
      <c r="A112" t="s">
        <v>157</v>
      </c>
      <c r="B112">
        <v>15</v>
      </c>
      <c r="C112" s="9">
        <f t="shared" si="6"/>
        <v>1.3783597518952445E-4</v>
      </c>
      <c r="D112" s="6">
        <f t="shared" si="7"/>
        <v>0.99886055593843348</v>
      </c>
    </row>
    <row r="113" spans="1:4" x14ac:dyDescent="0.3">
      <c r="A113" t="s">
        <v>164</v>
      </c>
      <c r="B113">
        <v>14</v>
      </c>
      <c r="C113" s="9">
        <f t="shared" si="6"/>
        <v>1.2864691017688951E-4</v>
      </c>
      <c r="D113" s="6">
        <f t="shared" si="7"/>
        <v>0.99898920284861037</v>
      </c>
    </row>
    <row r="114" spans="1:4" x14ac:dyDescent="0.3">
      <c r="A114" t="s">
        <v>163</v>
      </c>
      <c r="B114">
        <v>13</v>
      </c>
      <c r="C114" s="9">
        <f t="shared" si="6"/>
        <v>1.1945784516425453E-4</v>
      </c>
      <c r="D114" s="6">
        <f t="shared" si="7"/>
        <v>0.99910866069377458</v>
      </c>
    </row>
    <row r="115" spans="1:4" x14ac:dyDescent="0.3">
      <c r="A115" t="s">
        <v>183</v>
      </c>
      <c r="B115">
        <v>12</v>
      </c>
      <c r="C115" s="9">
        <f t="shared" si="6"/>
        <v>1.1026878015161957E-4</v>
      </c>
      <c r="D115" s="6">
        <f t="shared" si="7"/>
        <v>0.99921892947392621</v>
      </c>
    </row>
    <row r="116" spans="1:4" x14ac:dyDescent="0.3">
      <c r="A116" t="s">
        <v>165</v>
      </c>
      <c r="B116">
        <v>11</v>
      </c>
      <c r="C116" s="9">
        <f t="shared" si="6"/>
        <v>1.0107971513898461E-4</v>
      </c>
      <c r="D116" s="6">
        <f t="shared" si="7"/>
        <v>0.99932000918906516</v>
      </c>
    </row>
    <row r="117" spans="1:4" x14ac:dyDescent="0.3">
      <c r="A117" t="s">
        <v>192</v>
      </c>
      <c r="B117">
        <v>8</v>
      </c>
      <c r="C117" s="9">
        <f t="shared" si="6"/>
        <v>7.3512520101079714E-5</v>
      </c>
      <c r="D117" s="10">
        <f t="shared" si="7"/>
        <v>0.99939352170916629</v>
      </c>
    </row>
    <row r="118" spans="1:4" x14ac:dyDescent="0.3">
      <c r="A118" t="s">
        <v>167</v>
      </c>
      <c r="B118">
        <v>6</v>
      </c>
      <c r="C118" s="9">
        <f t="shared" si="6"/>
        <v>5.5134390075809785E-5</v>
      </c>
      <c r="D118" s="10">
        <f t="shared" si="7"/>
        <v>0.99944865609924205</v>
      </c>
    </row>
    <row r="119" spans="1:4" x14ac:dyDescent="0.3">
      <c r="A119" t="s">
        <v>174</v>
      </c>
      <c r="B119">
        <v>6</v>
      </c>
      <c r="C119" s="12">
        <f t="shared" si="6"/>
        <v>5.5134390075809785E-5</v>
      </c>
      <c r="D119" s="10">
        <f t="shared" si="7"/>
        <v>0.99950379048931781</v>
      </c>
    </row>
    <row r="120" spans="1:4" x14ac:dyDescent="0.3">
      <c r="A120" t="s">
        <v>177</v>
      </c>
      <c r="B120">
        <v>6</v>
      </c>
      <c r="C120" s="12">
        <f t="shared" si="6"/>
        <v>5.5134390075809785E-5</v>
      </c>
      <c r="D120" s="10">
        <f t="shared" si="7"/>
        <v>0.99955892487939357</v>
      </c>
    </row>
    <row r="121" spans="1:4" x14ac:dyDescent="0.3">
      <c r="A121" t="s">
        <v>176</v>
      </c>
      <c r="B121">
        <v>5</v>
      </c>
      <c r="C121" s="12">
        <f t="shared" si="6"/>
        <v>4.5945325063174825E-5</v>
      </c>
      <c r="D121" s="10">
        <f t="shared" si="7"/>
        <v>0.99960487020445676</v>
      </c>
    </row>
    <row r="122" spans="1:4" x14ac:dyDescent="0.3">
      <c r="A122" t="s">
        <v>171</v>
      </c>
      <c r="B122">
        <v>5</v>
      </c>
      <c r="C122" s="12">
        <f t="shared" si="6"/>
        <v>4.5945325063174825E-5</v>
      </c>
      <c r="D122" s="10">
        <f t="shared" si="7"/>
        <v>0.99965081552951995</v>
      </c>
    </row>
    <row r="123" spans="1:4" x14ac:dyDescent="0.3">
      <c r="A123" t="s">
        <v>169</v>
      </c>
      <c r="B123">
        <v>4</v>
      </c>
      <c r="C123" s="12">
        <f t="shared" si="6"/>
        <v>3.6756260050539857E-5</v>
      </c>
      <c r="D123" s="10">
        <f>+D122+C123</f>
        <v>0.99968757178957046</v>
      </c>
    </row>
    <row r="124" spans="1:4" x14ac:dyDescent="0.3">
      <c r="A124" t="s">
        <v>193</v>
      </c>
      <c r="B124">
        <v>4</v>
      </c>
      <c r="C124" s="12">
        <f t="shared" si="6"/>
        <v>3.6756260050539857E-5</v>
      </c>
      <c r="D124" s="10">
        <f t="shared" si="7"/>
        <v>0.99972432804962097</v>
      </c>
    </row>
    <row r="125" spans="1:4" x14ac:dyDescent="0.3">
      <c r="A125" t="s">
        <v>168</v>
      </c>
      <c r="B125">
        <v>4</v>
      </c>
      <c r="C125" s="12">
        <f t="shared" si="6"/>
        <v>3.6756260050539857E-5</v>
      </c>
      <c r="D125" s="10">
        <f t="shared" si="7"/>
        <v>0.99976108430967148</v>
      </c>
    </row>
    <row r="126" spans="1:4" x14ac:dyDescent="0.3">
      <c r="A126" t="s">
        <v>172</v>
      </c>
      <c r="B126">
        <v>3</v>
      </c>
      <c r="C126" s="12">
        <f t="shared" si="6"/>
        <v>2.7567195037904893E-5</v>
      </c>
      <c r="D126" s="10">
        <f t="shared" si="7"/>
        <v>0.99978865150470941</v>
      </c>
    </row>
    <row r="127" spans="1:4" x14ac:dyDescent="0.3">
      <c r="A127" t="s">
        <v>194</v>
      </c>
      <c r="B127">
        <v>3</v>
      </c>
      <c r="C127" s="12">
        <f t="shared" si="6"/>
        <v>2.7567195037904893E-5</v>
      </c>
      <c r="D127" s="10">
        <f t="shared" si="7"/>
        <v>0.99981621869974735</v>
      </c>
    </row>
    <row r="128" spans="1:4" x14ac:dyDescent="0.3">
      <c r="A128" t="s">
        <v>180</v>
      </c>
      <c r="B128">
        <v>3</v>
      </c>
      <c r="C128" s="12">
        <f t="shared" si="6"/>
        <v>2.7567195037904893E-5</v>
      </c>
      <c r="D128" s="10">
        <f t="shared" si="7"/>
        <v>0.99984378589478529</v>
      </c>
    </row>
    <row r="129" spans="1:4" x14ac:dyDescent="0.3">
      <c r="A129" t="s">
        <v>181</v>
      </c>
      <c r="B129">
        <v>2</v>
      </c>
      <c r="C129" s="12">
        <f t="shared" si="6"/>
        <v>1.8378130025269928E-5</v>
      </c>
      <c r="D129" s="10">
        <f t="shared" si="7"/>
        <v>0.99986216402481054</v>
      </c>
    </row>
    <row r="130" spans="1:4" x14ac:dyDescent="0.3">
      <c r="A130" t="s">
        <v>170</v>
      </c>
      <c r="B130">
        <v>2</v>
      </c>
      <c r="C130" s="12">
        <f t="shared" si="6"/>
        <v>1.8378130025269928E-5</v>
      </c>
      <c r="D130" s="10">
        <f t="shared" si="7"/>
        <v>0.99988054215483579</v>
      </c>
    </row>
    <row r="131" spans="1:4" x14ac:dyDescent="0.3">
      <c r="A131" t="s">
        <v>182</v>
      </c>
      <c r="B131">
        <v>2</v>
      </c>
      <c r="C131" s="12">
        <f t="shared" si="6"/>
        <v>1.8378130025269928E-5</v>
      </c>
      <c r="D131" s="10">
        <f t="shared" si="7"/>
        <v>0.99989892028486105</v>
      </c>
    </row>
    <row r="132" spans="1:4" x14ac:dyDescent="0.3">
      <c r="A132" t="s">
        <v>195</v>
      </c>
      <c r="B132">
        <v>2</v>
      </c>
      <c r="C132" s="12">
        <f t="shared" si="6"/>
        <v>1.8378130025269928E-5</v>
      </c>
      <c r="D132" s="13">
        <f t="shared" si="7"/>
        <v>0.9999172984148863</v>
      </c>
    </row>
    <row r="133" spans="1:4" x14ac:dyDescent="0.3">
      <c r="A133" t="s">
        <v>159</v>
      </c>
      <c r="B133">
        <v>2</v>
      </c>
      <c r="C133" s="12">
        <f t="shared" si="6"/>
        <v>1.8378130025269928E-5</v>
      </c>
      <c r="D133" s="13">
        <f t="shared" si="7"/>
        <v>0.99993567654491156</v>
      </c>
    </row>
    <row r="134" spans="1:4" x14ac:dyDescent="0.3">
      <c r="A134" t="s">
        <v>184</v>
      </c>
      <c r="B134">
        <v>1</v>
      </c>
      <c r="C134" s="12">
        <f t="shared" ref="C134:C135" si="8">+B134/$B$4</f>
        <v>9.1890650126349642E-6</v>
      </c>
      <c r="D134" s="13">
        <f t="shared" si="7"/>
        <v>0.99994486560992424</v>
      </c>
    </row>
    <row r="135" spans="1:4" x14ac:dyDescent="0.3">
      <c r="A135" t="s">
        <v>185</v>
      </c>
      <c r="B135">
        <v>1</v>
      </c>
      <c r="C135" s="12">
        <f t="shared" si="8"/>
        <v>9.1890650126349642E-6</v>
      </c>
      <c r="D135" s="13">
        <f t="shared" ref="D135:D141" si="9">+D134+C135</f>
        <v>0.99995405467493692</v>
      </c>
    </row>
    <row r="136" spans="1:4" x14ac:dyDescent="0.3">
      <c r="A136" t="s">
        <v>196</v>
      </c>
      <c r="B136">
        <v>1</v>
      </c>
      <c r="C136" s="12">
        <f>+B136/$B$4</f>
        <v>9.1890650126349642E-6</v>
      </c>
      <c r="D136" s="13">
        <f t="shared" si="9"/>
        <v>0.9999632437399496</v>
      </c>
    </row>
    <row r="137" spans="1:4" x14ac:dyDescent="0.3">
      <c r="A137" t="s">
        <v>186</v>
      </c>
      <c r="B137">
        <v>1</v>
      </c>
      <c r="C137" s="12">
        <f t="shared" ref="C137:C138" si="10">+B137/$B$4</f>
        <v>9.1890650126349642E-6</v>
      </c>
      <c r="D137" s="13">
        <f t="shared" si="9"/>
        <v>0.99997243280496229</v>
      </c>
    </row>
    <row r="138" spans="1:4" x14ac:dyDescent="0.3">
      <c r="A138" t="s">
        <v>178</v>
      </c>
      <c r="B138">
        <v>1</v>
      </c>
      <c r="C138" s="12">
        <f t="shared" si="10"/>
        <v>9.1890650126349642E-6</v>
      </c>
      <c r="D138" s="13">
        <f t="shared" si="9"/>
        <v>0.99998162186997497</v>
      </c>
    </row>
    <row r="139" spans="1:4" x14ac:dyDescent="0.3">
      <c r="A139" t="s">
        <v>197</v>
      </c>
      <c r="B139">
        <v>1</v>
      </c>
      <c r="C139" s="12">
        <f t="shared" ref="C139:C141" si="11">+B139/$B$4</f>
        <v>9.1890650126349642E-6</v>
      </c>
      <c r="D139" s="13">
        <f t="shared" si="9"/>
        <v>0.99999081093498765</v>
      </c>
    </row>
    <row r="140" spans="1:4" x14ac:dyDescent="0.3">
      <c r="A140" t="s">
        <v>179</v>
      </c>
      <c r="B140">
        <v>1</v>
      </c>
      <c r="C140" s="12">
        <f t="shared" si="11"/>
        <v>9.1890650126349642E-6</v>
      </c>
      <c r="D140" s="7">
        <f t="shared" si="9"/>
        <v>1.0000000000000002</v>
      </c>
    </row>
    <row r="141" spans="1:4" x14ac:dyDescent="0.3">
      <c r="C141" s="12"/>
      <c r="D141" s="7"/>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0165168F-FC64-4D3D-8F63-DF135F652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09-25</vt:lpstr>
      <vt:lpstr>Clasif.llamadas 09-25</vt:lpstr>
      <vt:lpstr>Institución 09-25</vt:lpstr>
      <vt:lpstr>Tipo de incidente 09-25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Palma Siles Marvin</cp:lastModifiedBy>
  <cp:revision/>
  <dcterms:created xsi:type="dcterms:W3CDTF">2023-03-21T16:40:34Z</dcterms:created>
  <dcterms:modified xsi:type="dcterms:W3CDTF">2025-10-03T14:47:14Z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