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2025/Transparencia/"/>
    </mc:Choice>
  </mc:AlternateContent>
  <xr:revisionPtr revIDLastSave="51" documentId="8_{27CC4D7A-7FE9-4CE7-8BDC-66520E3FD1FD}" xr6:coauthVersionLast="47" xr6:coauthVersionMax="47" xr10:uidLastSave="{CABD0EB3-310E-4DCB-978A-F41ED143F28A}"/>
  <bookViews>
    <workbookView xWindow="-108" yWindow="-108" windowWidth="23256" windowHeight="12456" activeTab="3" xr2:uid="{433F4A73-D90F-451A-97F3-389124337F65}"/>
  </bookViews>
  <sheets>
    <sheet name="Demanda 12-25" sheetId="1" r:id="rId1"/>
    <sheet name="Clasif.llamadas 12-25" sheetId="2" r:id="rId2"/>
    <sheet name="Institución 12-25" sheetId="3" r:id="rId3"/>
    <sheet name="Tipo de incidente 12-25"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 r="C7" i="3"/>
  <c r="C8" i="3"/>
  <c r="C9" i="3"/>
  <c r="C10" i="3"/>
  <c r="C11" i="3"/>
  <c r="C12" i="3"/>
  <c r="C13" i="3"/>
  <c r="C14" i="3"/>
  <c r="C15" i="3"/>
  <c r="C16" i="3"/>
  <c r="C17" i="3"/>
  <c r="C18" i="3"/>
  <c r="C19" i="3"/>
  <c r="C20" i="3"/>
  <c r="C5" i="3"/>
  <c r="B4" i="3"/>
  <c r="B21" i="2"/>
  <c r="B4" i="4" l="1"/>
  <c r="C139" i="4" l="1"/>
  <c r="C140" i="4"/>
  <c r="C141" i="4"/>
  <c r="C138" i="4"/>
  <c r="D5" i="3" l="1"/>
  <c r="B6" i="1"/>
  <c r="B5" i="1"/>
  <c r="B4" i="1"/>
  <c r="B8" i="2"/>
  <c r="D6" i="3" l="1"/>
  <c r="D7" i="3" s="1"/>
  <c r="D8" i="3" s="1"/>
  <c r="B9" i="2"/>
  <c r="B10" i="2"/>
  <c r="B11" i="2"/>
  <c r="B5" i="2"/>
  <c r="B6" i="2"/>
  <c r="B7" i="2"/>
  <c r="B4" i="2"/>
  <c r="G4" i="4"/>
  <c r="G5" i="4"/>
  <c r="G6" i="4"/>
  <c r="G7" i="4"/>
  <c r="G8" i="4"/>
  <c r="G9" i="4"/>
  <c r="G10" i="4"/>
  <c r="G11" i="4"/>
  <c r="G12" i="4"/>
  <c r="G3" i="4"/>
  <c r="F4" i="4"/>
  <c r="F5" i="4"/>
  <c r="F6" i="4"/>
  <c r="F7" i="4"/>
  <c r="F8" i="4"/>
  <c r="F9" i="4"/>
  <c r="F10" i="4"/>
  <c r="F11" i="4"/>
  <c r="F12" i="4"/>
  <c r="F3" i="4"/>
  <c r="B12" i="2" l="1"/>
  <c r="C4" i="3"/>
  <c r="B24" i="2"/>
  <c r="B20" i="2"/>
  <c r="B7" i="1"/>
  <c r="B28" i="2" l="1"/>
  <c r="B27" i="2"/>
  <c r="B26" i="2"/>
  <c r="B25" i="2"/>
  <c r="B22" i="2" l="1"/>
  <c r="C8" i="2"/>
  <c r="C136" i="4" l="1"/>
  <c r="C137" i="4"/>
  <c r="G2" i="4"/>
  <c r="C10" i="4"/>
  <c r="B19" i="2"/>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B23" i="2" l="1"/>
  <c r="B18" i="2" s="1"/>
  <c r="G13" i="4"/>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D138" i="4" s="1"/>
  <c r="D139" i="4" s="1"/>
  <c r="D140" i="4" s="1"/>
  <c r="D141" i="4" s="1"/>
  <c r="C23" i="2"/>
  <c r="D9" i="3" l="1"/>
  <c r="D10" i="3" s="1"/>
  <c r="D11" i="3" s="1"/>
  <c r="D12" i="3" l="1"/>
  <c r="D13" i="3" l="1"/>
  <c r="D14" i="3" s="1"/>
  <c r="D15" i="3" s="1"/>
  <c r="D17" i="3" l="1"/>
  <c r="D18" i="3" s="1"/>
  <c r="D19" i="3" s="1"/>
  <c r="D20" i="3" s="1"/>
  <c r="D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<sst xmlns="http://schemas.openxmlformats.org/spreadsheetml/2006/main" count="225" uniqueCount="200">
  <si>
    <t>mes a consultar</t>
  </si>
  <si>
    <t>Tipo de ingreso</t>
  </si>
  <si>
    <t>Cantidad</t>
  </si>
  <si>
    <t>% Relativo</t>
  </si>
  <si>
    <t>%Absoluto</t>
  </si>
  <si>
    <t>Atención automática</t>
  </si>
  <si>
    <t>Atendidas por operador</t>
  </si>
  <si>
    <t>Abandonos</t>
  </si>
  <si>
    <t>Total</t>
  </si>
  <si>
    <t>Fuente: Central telefónica.</t>
  </si>
  <si>
    <t>Abandonos: Llamadas que se terminaron antes de que se estableciera una conexión con un operador.</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</si>
  <si>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</si>
  <si>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 xml:space="preserve">Atendidas por operador: Son la llamadas que ingresaron de forma directa para ser atendidas por un operador. </t>
  </si>
  <si>
    <t>mes consultar</t>
  </si>
  <si>
    <t>Tipo de llamada</t>
  </si>
  <si>
    <t>Descartadas automáticamente</t>
  </si>
  <si>
    <t>Con incidente</t>
  </si>
  <si>
    <t>No intencional</t>
  </si>
  <si>
    <t>Errónea</t>
  </si>
  <si>
    <t>Indebida</t>
  </si>
  <si>
    <t>Silenciosa</t>
  </si>
  <si>
    <t>Transferencia</t>
  </si>
  <si>
    <t>Prueba</t>
  </si>
  <si>
    <t>Resultado</t>
  </si>
  <si>
    <t xml:space="preserve">Cantidad </t>
  </si>
  <si>
    <t>%</t>
  </si>
  <si>
    <t>TOTAL</t>
  </si>
  <si>
    <t>Llamadas procedentes</t>
  </si>
  <si>
    <t>Llamadas improcedentes</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</si>
  <si>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</si>
  <si>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</si>
  <si>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</si>
  <si>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</si>
  <si>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</si>
  <si>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</si>
  <si>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</si>
  <si>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</si>
  <si>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</si>
  <si>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</si>
  <si>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</si>
  <si>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Policía de Tránsito</t>
  </si>
  <si>
    <t>Bomberos</t>
  </si>
  <si>
    <t>Comisión Nacional de Emergencias</t>
  </si>
  <si>
    <t>Caja Costarricense de Seguro Social</t>
  </si>
  <si>
    <t>Patronato Nacional de la Infancia</t>
  </si>
  <si>
    <t>Instituto Nacional de las Mujeres</t>
  </si>
  <si>
    <t>Organismo de Investigación Judicial</t>
  </si>
  <si>
    <t>Hospital Nacional de Salud Mental</t>
  </si>
  <si>
    <t>Sistema de Emergencias 9-1-1</t>
  </si>
  <si>
    <t>Guarda Costas</t>
  </si>
  <si>
    <t>Policía Penitenciaria</t>
  </si>
  <si>
    <t xml:space="preserve">Nota:  La tabla representa la cantidad de incidentes trasladados por institución. </t>
  </si>
  <si>
    <t xml:space="preserve">Incidente: Solicitud de ayuda de un usuario, que requiere la respuesta de una institución adscrita. </t>
  </si>
  <si>
    <t>Institución</t>
  </si>
  <si>
    <t>Tipo de incidente</t>
  </si>
  <si>
    <t>464 / VIOLENCIA INTRAFAMILIAR EN PROCESO</t>
  </si>
  <si>
    <t>550 / URGENCIA MÉDICA</t>
  </si>
  <si>
    <t>451 / CONTRA EL ORDEN</t>
  </si>
  <si>
    <t>880 / HECHOS DE TRÁNSITO</t>
  </si>
  <si>
    <t>455 / RIÑA</t>
  </si>
  <si>
    <t>447 / ACTIVIDAD SOSPECHOSA</t>
  </si>
  <si>
    <t>536 / COLISIÓN</t>
  </si>
  <si>
    <t>452 / CONTRA LA PROPIEDAD (DENUNCIA/PROCESO)</t>
  </si>
  <si>
    <t>542 / CAÍDA / PRECIPITACIÓN</t>
  </si>
  <si>
    <t xml:space="preserve">Otros </t>
  </si>
  <si>
    <t>520 / PROBLEMAS RESPIRATORIOS</t>
  </si>
  <si>
    <t>431 / DENUNCIAS</t>
  </si>
  <si>
    <t>459 / PROTECCIÓN A MENORES</t>
  </si>
  <si>
    <t>441 / DROGAS</t>
  </si>
  <si>
    <t>456 / ARMAS DE FUEGO</t>
  </si>
  <si>
    <t>440 / POLVORA</t>
  </si>
  <si>
    <t>540 / URGENCIA TRAUMÁTICA</t>
  </si>
  <si>
    <t>491 / MSP - CONSULTA DE INCIDENTE</t>
  </si>
  <si>
    <t>521 / PROBLEMAS CARDÍACOS</t>
  </si>
  <si>
    <t>830 / VEHICULOS MAL ESTACIONADOS</t>
  </si>
  <si>
    <t>311 / FUMIGACION</t>
  </si>
  <si>
    <t>537 / VUELCO</t>
  </si>
  <si>
    <t>702 / COORDINACIÓN TRASLADO TERRESTRE DE PACIENTES</t>
  </si>
  <si>
    <t>529 / CRISIS CONVULSIVA</t>
  </si>
  <si>
    <t>308 / ANIMALES</t>
  </si>
  <si>
    <t>820 / CONDUCCIÓN TEMERARIA DE VEHÍCULOS</t>
  </si>
  <si>
    <t>457 / ARMA BLANCA</t>
  </si>
  <si>
    <t>579 / URGENCIAS MENTALES</t>
  </si>
  <si>
    <t>430 / AMBIENTAL</t>
  </si>
  <si>
    <t>527 / INTOXICACIÓN / ANAFILAXIA</t>
  </si>
  <si>
    <t>870 / PROBLEMAS DE TRANSITO</t>
  </si>
  <si>
    <t>541 / PERSONA INCONSCIENTE</t>
  </si>
  <si>
    <t>528 / EMERGENCIA GINECO / OBSTÉTRICA</t>
  </si>
  <si>
    <t>523 / ALTERACIÓN DE LA PRESIÓN ARTERIAL</t>
  </si>
  <si>
    <t>439 / ACTIVACIÓN DE ALARMA</t>
  </si>
  <si>
    <t>901 / INUNDACIONES</t>
  </si>
  <si>
    <t>525 / PERSONA DIABÉTICA</t>
  </si>
  <si>
    <t>490 / MSP - GESTIONES</t>
  </si>
  <si>
    <t>590 / CRC - GESTIONES</t>
  </si>
  <si>
    <t>891 / TRA - CONSULTA DE INCIDENTE</t>
  </si>
  <si>
    <t>160 / PANI - DENUNCIA</t>
  </si>
  <si>
    <t>100 / CONSULTA VIOLENCIA INTRAFAMILIAR Y DELITOS SEXUALES</t>
  </si>
  <si>
    <t>201 / MENOR DESAPARECIDO-SUSTRAÍDO</t>
  </si>
  <si>
    <t>303 / CORTO CIRCUITO</t>
  </si>
  <si>
    <t>301 / CHARRAL/FORESTAL/BASUREROS</t>
  </si>
  <si>
    <t>524 / EVENTO VASCULAR CEREBRAL</t>
  </si>
  <si>
    <t>535 / ATROPELLO</t>
  </si>
  <si>
    <t>890 / TRA - GESTIONES</t>
  </si>
  <si>
    <t>436 / PENSION ALIMENTARIA</t>
  </si>
  <si>
    <t>942 / SOLICITUD DE INSPECCIÓN</t>
  </si>
  <si>
    <t>454 / ROBO DE VEHÍCULO</t>
  </si>
  <si>
    <t>437 / PERSONA EXTRAVIADA</t>
  </si>
  <si>
    <t>591 / CRC - CONSULTA DE INCIDENTE</t>
  </si>
  <si>
    <t>307 / ABEJAS</t>
  </si>
  <si>
    <t>161 / PANI - CONSULTA</t>
  </si>
  <si>
    <t>821 / COMPETENCIAS ILEGALES O PIQUES</t>
  </si>
  <si>
    <t>470 / COMPORTAMIENTO SUICIDA</t>
  </si>
  <si>
    <t>300 / INCENDIO ESTRUCTURAL</t>
  </si>
  <si>
    <t>494 / MSP - ASUNTOS INTERNOS</t>
  </si>
  <si>
    <t>990 / CNE - GESTIONES</t>
  </si>
  <si>
    <t>309 / REVISIONES</t>
  </si>
  <si>
    <t>532 / LESIONES CAUSADAS POR ANIMALES</t>
  </si>
  <si>
    <t>522 / PARO CARDIO – RESPIRATORIO</t>
  </si>
  <si>
    <t>305 / ESCAPE GAS LP</t>
  </si>
  <si>
    <t>538 / CONFIRMACION FALLECIMIENTO</t>
  </si>
  <si>
    <t>390 / BOM - GESTIONES</t>
  </si>
  <si>
    <t>840 / VEHICULOS ABANDONADOS</t>
  </si>
  <si>
    <t>730 / IDEACIÓN SUICIDA</t>
  </si>
  <si>
    <t>810 / SEÑALAMIENTO</t>
  </si>
  <si>
    <t>493 / MSP - QUEJAS</t>
  </si>
  <si>
    <t>302 / FUEGO MEDIOS  TRANSPORTE</t>
  </si>
  <si>
    <t>533 / QUEMADURAS</t>
  </si>
  <si>
    <t>181 / PANI - CONSULTA DE INCIDENTE</t>
  </si>
  <si>
    <t>446 / HECHOS CONTRA PERSONA EXTRANJERA EN CALIDAD DE TURISTA O SIMILARES</t>
  </si>
  <si>
    <t>463 / HECHOS CONTRA LA VIDA</t>
  </si>
  <si>
    <t>458 / PRIVACIÓN DE LIBERTAD, SECUESTRO</t>
  </si>
  <si>
    <t>531 / ACCIDENTE ACUÁTICO</t>
  </si>
  <si>
    <t>434 / ACOSO SEXUAL EN ESPACIOS PÚBLICOS O PRIVADOS (ACOSO CALLEJERO)</t>
  </si>
  <si>
    <t>690 / 911 - GESTIONES</t>
  </si>
  <si>
    <t>860 / REPORTE DE TRANSPORTE PÚBLICO</t>
  </si>
  <si>
    <t>467 / VICTIMAS DE VIOLACION</t>
  </si>
  <si>
    <t>306 / RESCATES</t>
  </si>
  <si>
    <t>445 / ALLANAMIENTO - INVASION ILEGAL A LA PROPIEDAD</t>
  </si>
  <si>
    <t>790 / CCSS - GESTIONES</t>
  </si>
  <si>
    <t>991 / CNE - CONSULTA DE INCIDENTE</t>
  </si>
  <si>
    <t>584 / SEGUIMIENTO DE OPERATIVOS</t>
  </si>
  <si>
    <t>885 / APOYO INSTITUCIONAL</t>
  </si>
  <si>
    <t>461 / DELITOS SEXUALES</t>
  </si>
  <si>
    <t>593 / CRC - QUEJAS</t>
  </si>
  <si>
    <t>603 / SIMULACROS</t>
  </si>
  <si>
    <t>466 / BOTÓN DE PÁNICO (Programa del INAMU)</t>
  </si>
  <si>
    <t>180 / PANI - GESTIONES</t>
  </si>
  <si>
    <t>101 / CONSULTAS GENERALES SOBRE TRAMITES DE FAMILIA</t>
  </si>
  <si>
    <t>450 / CENTRO PENITENCIARIO</t>
  </si>
  <si>
    <t>700 / BITÁCORA INTERNA DE TRABAJO (Uso exclusivo CCSS)</t>
  </si>
  <si>
    <t>912 / DESLIZAMIENTO</t>
  </si>
  <si>
    <t>191 / INAMU - CONSULTA DE INCIDENTE</t>
  </si>
  <si>
    <t>290 / OIJ - GESTIONES</t>
  </si>
  <si>
    <t>701 / COORDINACION TRASLADO AEREO DE PACIENTES</t>
  </si>
  <si>
    <t>438 / ASISTENCIA EN AGUAS JURISDICCIONALES</t>
  </si>
  <si>
    <t>190 / INAMU - GESTIONES</t>
  </si>
  <si>
    <t>544 / TRASLADOS INTRAHOSPITALARIOS</t>
  </si>
  <si>
    <t>391 / BOM - CONSULTA DE INCIDENTE</t>
  </si>
  <si>
    <t>793 / CCSS - QUEJAS</t>
  </si>
  <si>
    <t>564 / EXTRAVIADO EN MONTAÑA</t>
  </si>
  <si>
    <t>893 / TRA - QUEJAS</t>
  </si>
  <si>
    <t>534 / LESIONES CAUSADAS POR ELECTRICIDAD</t>
  </si>
  <si>
    <t>304 / MATERIALES PELIGROSOS</t>
  </si>
  <si>
    <t>448 / ACCIONES MIGRATORIAS</t>
  </si>
  <si>
    <t>432 / DENUNCIAS MATERIALES PELIGROSOS</t>
  </si>
  <si>
    <t>291 / OIJ - CONSULTA DE INCIDENTE</t>
  </si>
  <si>
    <t>693 / 911 - QUEJAS</t>
  </si>
  <si>
    <t>791 / CCSS - CONSULTA DE INCIDENTE</t>
  </si>
  <si>
    <t>449 / EXPLOSIVOS</t>
  </si>
  <si>
    <t>468 / BITACORA DE OPERATIVOS</t>
  </si>
  <si>
    <t>589 / COLABORACIÓN INTERINSTITUCIONAL</t>
  </si>
  <si>
    <t>703 / PLÉTORA SERVICIOS ESTABLECIMIENTOS CCSS</t>
  </si>
  <si>
    <t>Ministerio Salud</t>
  </si>
  <si>
    <t>530 / CONTACTO MÉDICO</t>
  </si>
  <si>
    <t>443 / ESCANDALO MUSICAL</t>
  </si>
  <si>
    <t>737 / HNSM - GESTIONES</t>
  </si>
  <si>
    <t>460 / SOSPECHA TRATA PERSONAS</t>
  </si>
  <si>
    <t>Policía Migración</t>
  </si>
  <si>
    <t>692 / FELICITACIONES 9-1-1</t>
  </si>
  <si>
    <t>492 / FELICITACIONES MSP</t>
  </si>
  <si>
    <t>592 / FELICITACIONES CRC</t>
  </si>
  <si>
    <t>442 / PROTECCIÓN ESPECIAL (CRISIS MAYORES)</t>
  </si>
  <si>
    <t>736 / HNSM - CONSULTA DE INCIDENTE</t>
  </si>
  <si>
    <t>745 / MIS - GESTIONES</t>
  </si>
  <si>
    <t>183 / PANI - QUEJAS</t>
  </si>
  <si>
    <t>310 / EMERGENCIAS AEREAS</t>
  </si>
  <si>
    <t>548 / ACCIDENTES AÉREOS EN MONTAÑA</t>
  </si>
  <si>
    <t>581 / SEGUIMIENTO ALERTAS AÉREAS EXCEPTO TIPO 4</t>
  </si>
  <si>
    <t>746 / MIS - CONSULTA DE INCIDENTE</t>
  </si>
  <si>
    <t>792 / FELICITACIONES CCSS</t>
  </si>
  <si>
    <t>Sistema de Emergencias 9-1-1. Demanda del servicio, Diciembre 2025</t>
  </si>
  <si>
    <t>Sistema de Emergencias 9-1-1. Cantidad de llamadas atendidas por operador según su clasificación,  Diciembre 2025</t>
  </si>
  <si>
    <t>Sistema de Emergencias 9-1-1. Cantidad de incidentes por institución, Diciembre 2025</t>
  </si>
  <si>
    <t>Sistema de Emergencias 9-1-1. Cantidad de incidentes por clasificación, Diciembre 2025</t>
  </si>
  <si>
    <t>150 / DENUNCIA AL CONAPAM</t>
  </si>
  <si>
    <t>158 / CONAPAM CONSULTA DE INCIDENTE</t>
  </si>
  <si>
    <t>393 / BOM - QUEJAS</t>
  </si>
  <si>
    <t>151 / CONSULTAS SOBRE PAM EN SITUACIÓN DE CALLE</t>
  </si>
  <si>
    <t>739 /HNSM - QUEJAS</t>
  </si>
  <si>
    <t>Consejo Nacional de la Persona Adulta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</si>
</sst>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xf numFmtId="0" fontId="0" fillId="0" borderId="4" xfId="0" applyBorder="1"/>
    <xf numFmtId="0" fontId="0" fillId="0" borderId="0" xfId="0" applyAlignment="1">
      <alignment horizontal="left"/>
    </xf>
    <xf numFmtId="3" fontId="0" fillId="0" borderId="0" xfId="0" applyNumberFormat="1" applyAlignment="1">
      <alignment horizontal="right"/>
    </xf>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1" defaultTableStyle="TableStyleMedium2" defaultPivotStyle="PivotStyleLight16">
    <tableStyle name="Invisible" pivot="0" table="0" count="0" xr9:uid="{5E79D7A1-BCB5-4D34-9374-64CBF4DA8A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5/Diario%202025.xlsx" TargetMode="External"/><Relationship Id="rId1" Type="http://schemas.openxmlformats.org/officeDocument/2006/relationships/externalLinkPath" Target="/sites/PublicacionesNiveldeServicio/Shared%20Documents/General/01-Diario%20Nivel%20de%20Servicio/2025/Diari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RG7dzYrfUejgriWnMBxX6--Xz6SvelMmsYA9x7Q-Oouw_gVYqdxTJ9QITGVO4h_" itemId="01W4L6UYSNC5ASI2ETYRHYVHMOOGFKEALB">
      <xxl21:absoluteUrl r:id="rId2"/>
    </xxl21:alternateUrls>
    <sheetNames>
      <sheetName val="reportes a utilizar"/>
      <sheetName val="FECHA (2)"/>
      <sheetName val="FECHA"/>
      <sheetName val="Central 23-24-25"/>
      <sheetName val="Clasf.Llamad25"/>
      <sheetName val="Incid.xProv."/>
      <sheetName val="IncidxTipo"/>
      <sheetName val="Incid.xInst."/>
      <sheetName val="Clasf.Llamadas total"/>
      <sheetName val="Pro.Diario"/>
      <sheetName val="Totales"/>
      <sheetName val="Central 22"/>
      <sheetName val="Central 19-20-21"/>
      <sheetName val="Central histor."/>
      <sheetName val="Clasf.Llamada13 al 23"/>
      <sheetName val="Atendidas 25 por hora"/>
      <sheetName val="Abandonadas 25 por hora"/>
      <sheetName val="Personal 25 por hora"/>
      <sheetName val="Veloc.respuesta"/>
    </sheetNames>
    <sheetDataSet>
      <sheetData sheetId="0"/>
      <sheetData sheetId="1"/>
      <sheetData sheetId="2"/>
      <sheetData sheetId="3"/>
      <sheetData sheetId="4"/>
      <sheetData sheetId="5"/>
      <sheetData sheetId="6"/>
      <sheetData sheetId="7"/>
      <sheetData sheetId="8">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147626</v>
          </cell>
          <cell r="D147">
            <v>4870</v>
          </cell>
          <cell r="E147">
            <v>4102</v>
          </cell>
          <cell r="G147">
            <v>18591</v>
          </cell>
          <cell r="H147">
            <v>116</v>
          </cell>
          <cell r="I147">
            <v>1261</v>
          </cell>
          <cell r="J147">
            <v>211</v>
          </cell>
          <cell r="L147">
            <v>51</v>
          </cell>
        </row>
        <row r="148">
          <cell r="A148" t="str">
            <v>TOTAL 2024</v>
          </cell>
          <cell r="C148">
            <v>1740328</v>
          </cell>
          <cell r="D148">
            <v>64872</v>
          </cell>
          <cell r="E148">
            <v>50907</v>
          </cell>
          <cell r="G148">
            <v>419917</v>
          </cell>
          <cell r="H148">
            <v>1876</v>
          </cell>
          <cell r="I148">
            <v>28860</v>
          </cell>
          <cell r="J148">
            <v>2307</v>
          </cell>
          <cell r="L148">
            <v>569</v>
          </cell>
        </row>
        <row r="149">
          <cell r="A149">
            <v>45658</v>
          </cell>
          <cell r="C149">
            <v>134698</v>
          </cell>
          <cell r="D149">
            <v>4582</v>
          </cell>
          <cell r="E149">
            <v>3568</v>
          </cell>
          <cell r="G149">
            <v>17407</v>
          </cell>
          <cell r="H149">
            <v>150</v>
          </cell>
          <cell r="I149">
            <v>1093</v>
          </cell>
          <cell r="J149">
            <v>193</v>
          </cell>
          <cell r="L149">
            <v>51</v>
          </cell>
        </row>
        <row r="150">
          <cell r="A150">
            <v>45689</v>
          </cell>
          <cell r="C150">
            <v>130251</v>
          </cell>
          <cell r="D150">
            <v>4198</v>
          </cell>
          <cell r="E150">
            <v>3077</v>
          </cell>
          <cell r="G150">
            <v>16347</v>
          </cell>
          <cell r="H150">
            <v>234</v>
          </cell>
          <cell r="I150">
            <v>1087</v>
          </cell>
          <cell r="J150">
            <v>173</v>
          </cell>
          <cell r="L150">
            <v>66</v>
          </cell>
        </row>
        <row r="151">
          <cell r="A151">
            <v>45717</v>
          </cell>
          <cell r="C151">
            <v>152725</v>
          </cell>
          <cell r="D151">
            <v>5011</v>
          </cell>
          <cell r="E151">
            <v>4422</v>
          </cell>
          <cell r="G151">
            <v>22474</v>
          </cell>
          <cell r="H151">
            <v>291</v>
          </cell>
          <cell r="I151">
            <v>2335</v>
          </cell>
          <cell r="J151">
            <v>276</v>
          </cell>
          <cell r="L151">
            <v>64</v>
          </cell>
        </row>
        <row r="152">
          <cell r="A152">
            <v>45748</v>
          </cell>
          <cell r="C152">
            <v>137460</v>
          </cell>
          <cell r="D152">
            <v>4691</v>
          </cell>
          <cell r="E152">
            <v>3818</v>
          </cell>
          <cell r="G152">
            <v>18652</v>
          </cell>
          <cell r="H152">
            <v>359</v>
          </cell>
          <cell r="I152">
            <v>1533</v>
          </cell>
          <cell r="J152">
            <v>187</v>
          </cell>
          <cell r="L152">
            <v>49</v>
          </cell>
        </row>
        <row r="153">
          <cell r="A153">
            <v>45778</v>
          </cell>
          <cell r="C153">
            <v>146416</v>
          </cell>
          <cell r="D153">
            <v>5477</v>
          </cell>
          <cell r="E153">
            <v>4629</v>
          </cell>
          <cell r="G153">
            <v>22096</v>
          </cell>
          <cell r="H153">
            <v>221</v>
          </cell>
          <cell r="I153">
            <v>1664</v>
          </cell>
          <cell r="J153">
            <v>152</v>
          </cell>
          <cell r="L153">
            <v>59</v>
          </cell>
        </row>
        <row r="154">
          <cell r="A154">
            <v>45809</v>
          </cell>
          <cell r="C154">
            <v>137959</v>
          </cell>
          <cell r="D154">
            <v>5021</v>
          </cell>
          <cell r="E154">
            <v>4540</v>
          </cell>
          <cell r="G154">
            <v>21767</v>
          </cell>
          <cell r="H154">
            <v>278</v>
          </cell>
          <cell r="I154">
            <v>1920</v>
          </cell>
          <cell r="J154">
            <v>187</v>
          </cell>
          <cell r="L154">
            <v>59</v>
          </cell>
        </row>
        <row r="155">
          <cell r="A155">
            <v>45839</v>
          </cell>
          <cell r="C155">
            <v>139454</v>
          </cell>
          <cell r="D155">
            <v>5105</v>
          </cell>
          <cell r="E155">
            <v>4104</v>
          </cell>
          <cell r="G155">
            <v>20975</v>
          </cell>
          <cell r="H155">
            <v>223</v>
          </cell>
          <cell r="I155">
            <v>1629</v>
          </cell>
          <cell r="J155">
            <v>211</v>
          </cell>
          <cell r="L155">
            <v>52</v>
          </cell>
        </row>
        <row r="156">
          <cell r="A156">
            <v>45870</v>
          </cell>
          <cell r="C156">
            <v>145996</v>
          </cell>
          <cell r="D156">
            <v>4891</v>
          </cell>
          <cell r="E156">
            <v>3796</v>
          </cell>
          <cell r="G156">
            <v>20886</v>
          </cell>
          <cell r="H156">
            <v>241</v>
          </cell>
          <cell r="I156">
            <v>1864</v>
          </cell>
          <cell r="J156">
            <v>190</v>
          </cell>
          <cell r="L156">
            <v>63</v>
          </cell>
        </row>
        <row r="157">
          <cell r="A157">
            <v>45901</v>
          </cell>
          <cell r="C157">
            <v>141126</v>
          </cell>
          <cell r="D157">
            <v>4732</v>
          </cell>
          <cell r="E157">
            <v>3176</v>
          </cell>
          <cell r="G157">
            <v>20165</v>
          </cell>
          <cell r="H157">
            <v>190</v>
          </cell>
          <cell r="I157">
            <v>1860</v>
          </cell>
          <cell r="J157">
            <v>142</v>
          </cell>
          <cell r="L157">
            <v>53</v>
          </cell>
        </row>
        <row r="158">
          <cell r="A158">
            <v>45931</v>
          </cell>
          <cell r="C158">
            <v>145495</v>
          </cell>
          <cell r="D158">
            <v>4814</v>
          </cell>
          <cell r="E158">
            <v>3385</v>
          </cell>
          <cell r="G158">
            <v>19860</v>
          </cell>
          <cell r="H158">
            <v>323</v>
          </cell>
          <cell r="I158">
            <v>1978</v>
          </cell>
          <cell r="J158">
            <v>151</v>
          </cell>
          <cell r="L158">
            <v>57</v>
          </cell>
        </row>
        <row r="159">
          <cell r="A159">
            <v>45962</v>
          </cell>
          <cell r="C159">
            <v>142859</v>
          </cell>
          <cell r="D159">
            <v>4319</v>
          </cell>
          <cell r="E159">
            <v>4121</v>
          </cell>
          <cell r="G159">
            <v>19713</v>
          </cell>
          <cell r="H159">
            <v>307</v>
          </cell>
          <cell r="I159">
            <v>2446</v>
          </cell>
          <cell r="J159">
            <v>228</v>
          </cell>
          <cell r="L159">
            <v>49</v>
          </cell>
        </row>
        <row r="160">
          <cell r="A160">
            <v>45992</v>
          </cell>
          <cell r="C160">
            <v>147506</v>
          </cell>
          <cell r="D160">
            <v>4337</v>
          </cell>
          <cell r="E160">
            <v>5504</v>
          </cell>
          <cell r="G160">
            <v>30716</v>
          </cell>
          <cell r="H160">
            <v>228</v>
          </cell>
          <cell r="I160">
            <v>3244</v>
          </cell>
          <cell r="J160">
            <v>300</v>
          </cell>
          <cell r="L160">
            <v>28</v>
          </cell>
        </row>
        <row r="161">
          <cell r="A161" t="str">
            <v>TOTAL 2025</v>
          </cell>
          <cell r="C161">
            <v>1701945</v>
          </cell>
          <cell r="D161">
            <v>57178</v>
          </cell>
          <cell r="E161">
            <v>48140</v>
          </cell>
          <cell r="G161">
            <v>251058</v>
          </cell>
          <cell r="H161">
            <v>3045</v>
          </cell>
          <cell r="I161">
            <v>22653</v>
          </cell>
          <cell r="J161">
            <v>2390</v>
          </cell>
          <cell r="L161">
            <v>650</v>
          </cell>
        </row>
      </sheetData>
      <sheetData sheetId="9"/>
      <sheetData sheetId="10">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2154259</v>
          </cell>
          <cell r="H28">
            <v>2304287</v>
          </cell>
          <cell r="N28">
            <v>251278</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185693</v>
          </cell>
          <cell r="H40">
            <v>182467</v>
          </cell>
          <cell r="N40">
            <v>22418</v>
          </cell>
        </row>
        <row r="41">
          <cell r="A41" t="str">
            <v>Total 2025</v>
          </cell>
          <cell r="D41">
            <v>2528929</v>
          </cell>
          <cell r="H41">
            <v>2052509</v>
          </cell>
          <cell r="N41">
            <v>240787</v>
          </cell>
        </row>
        <row r="42">
          <cell r="A42">
            <v>45658</v>
          </cell>
          <cell r="D42">
            <v>194331</v>
          </cell>
          <cell r="H42">
            <v>165279</v>
          </cell>
          <cell r="N42">
            <v>10254</v>
          </cell>
        </row>
        <row r="43">
          <cell r="A43">
            <v>45689</v>
          </cell>
          <cell r="D43">
            <v>183728</v>
          </cell>
          <cell r="H43">
            <v>159066</v>
          </cell>
          <cell r="N43">
            <v>10300</v>
          </cell>
        </row>
        <row r="44">
          <cell r="A44">
            <v>45717</v>
          </cell>
          <cell r="D44">
            <v>204509</v>
          </cell>
          <cell r="H44">
            <v>183140</v>
          </cell>
          <cell r="N44">
            <v>31990</v>
          </cell>
        </row>
        <row r="45">
          <cell r="A45">
            <v>45748</v>
          </cell>
          <cell r="D45">
            <v>211362</v>
          </cell>
          <cell r="H45">
            <v>162307</v>
          </cell>
          <cell r="N45">
            <v>20468</v>
          </cell>
        </row>
        <row r="46">
          <cell r="A46">
            <v>45778</v>
          </cell>
          <cell r="D46">
            <v>232391</v>
          </cell>
          <cell r="H46">
            <v>176452</v>
          </cell>
          <cell r="N46">
            <v>18170</v>
          </cell>
        </row>
        <row r="47">
          <cell r="A47">
            <v>45809</v>
          </cell>
          <cell r="D47">
            <v>223485</v>
          </cell>
          <cell r="H47">
            <v>167558</v>
          </cell>
          <cell r="N47">
            <v>17195</v>
          </cell>
        </row>
        <row r="48">
          <cell r="A48">
            <v>45839</v>
          </cell>
          <cell r="D48">
            <v>222801</v>
          </cell>
          <cell r="H48">
            <v>167969</v>
          </cell>
          <cell r="N48">
            <v>16924</v>
          </cell>
        </row>
        <row r="49">
          <cell r="A49">
            <v>45870</v>
          </cell>
          <cell r="D49">
            <v>219229</v>
          </cell>
          <cell r="H49">
            <v>173762</v>
          </cell>
          <cell r="N49">
            <v>20022</v>
          </cell>
        </row>
        <row r="50">
          <cell r="A50">
            <v>45901</v>
          </cell>
          <cell r="D50">
            <v>212484</v>
          </cell>
          <cell r="H50">
            <v>167239</v>
          </cell>
          <cell r="N50">
            <v>18252</v>
          </cell>
        </row>
        <row r="51">
          <cell r="A51">
            <v>45931</v>
          </cell>
          <cell r="D51">
            <v>214816</v>
          </cell>
          <cell r="H51">
            <v>171932</v>
          </cell>
          <cell r="N51">
            <v>18464</v>
          </cell>
        </row>
        <row r="52">
          <cell r="A52">
            <v>45962</v>
          </cell>
          <cell r="D52">
            <v>208329</v>
          </cell>
          <cell r="H52">
            <v>169901</v>
          </cell>
          <cell r="N52">
            <v>21735</v>
          </cell>
        </row>
        <row r="53">
          <cell r="A53">
            <v>45992</v>
          </cell>
          <cell r="D53">
            <v>201464</v>
          </cell>
          <cell r="H53">
            <v>187904</v>
          </cell>
          <cell r="N53">
            <v>37013</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20" totalsRowShown="0" headerRowDxfId="2">
  <autoFilter ref="A3:D20" xr:uid="{F32241C8-5C32-4C24-827D-DF335E5476AB}">
    <filterColumn colId="0" hiddenButton="1"/>
    <filterColumn colId="1" hiddenButton="1"/>
    <filterColumn colId="2" hiddenButton="1"/>
    <filterColumn colId="3" hiddenButton="1"/>
  </autoFilter>
  <sortState xmlns:xlrd2="http://schemas.microsoft.com/office/spreadsheetml/2017/richdata2" ref="A4:D20">
    <sortCondition descending="1" ref="B5:B20"/>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ColWidth="11.44140625" defaultRowHeight="14.4" x14ac:dyDescent="0.3"/>
  <cols>
    <col min="1" max="1" width="23.33203125" customWidth="1"/>
    <col min="2" max="2" width="8.33203125" bestFit="1" customWidth="1"/>
  </cols>
  <sheetData>
    <row r="1" spans="1:9" x14ac:dyDescent="0.3">
      <c r="A1" t="s">
        <v>190</v>
      </c>
      <c r="I1" t="s">
        <v>0</v>
      </c>
    </row>
    <row r="2" spans="1:9" x14ac:dyDescent="0.3">
      <c r="I2" s="17">
        <v>45992</v>
      </c>
    </row>
    <row r="3" spans="1:9" s="2" customFormat="1" x14ac:dyDescent="0.3">
      <c r="A3" s="11" t="s">
        <v>1</v>
      </c>
      <c r="B3" s="11" t="s">
        <v>2</v>
      </c>
      <c r="C3" s="11" t="s">
        <v>3</v>
      </c>
      <c r="D3" s="11" t="s">
        <v>4</v>
      </c>
      <c r="I3" s="1"/>
    </row>
    <row r="4" spans="1:9" x14ac:dyDescent="0.3">
      <c r="A4" t="s">
        <v>5</v>
      </c>
      <c r="B4" s="1">
        <f>+_xlfn.XLOOKUP(I2,[1]Totales!$A:$A,[1]Totales!$D:$D)</f>
        <v>201464</v>
      </c>
      <c r="C4" s="5">
        <f>+Tabla1[[#This Row],[Cantidad]]/$B$7</f>
        <v>0.47249760191002882</v>
      </c>
      <c r="D4" s="5">
        <f>+Tabla1[[#This Row],[% Relativo]]</f>
        <v>0.47249760191002882</v>
      </c>
      <c r="H4" s="1"/>
      <c r="I4" s="1"/>
    </row>
    <row r="5" spans="1:9" x14ac:dyDescent="0.3">
      <c r="A5" t="s">
        <v>6</v>
      </c>
      <c r="B5" s="1">
        <f>+_xlfn.XLOOKUP(I2,[1]Totales!$A:$A,[1]Totales!$H:$H)</f>
        <v>187904</v>
      </c>
      <c r="C5" s="5">
        <f>+Tabla1[[#This Row],[Cantidad]]/$B$7</f>
        <v>0.44069505911379731</v>
      </c>
      <c r="D5" s="6">
        <f>+D4+Tabla1[[#This Row],[% Relativo]]</f>
        <v>0.91319266102382612</v>
      </c>
      <c r="H5" s="1"/>
      <c r="I5" s="1"/>
    </row>
    <row r="6" spans="1:9" x14ac:dyDescent="0.3">
      <c r="A6" t="s">
        <v>7</v>
      </c>
      <c r="B6" s="1">
        <f>+_xlfn.XLOOKUP(I2,[1]Totales!$A:$A,[1]Totales!$N:$N)</f>
        <v>37013</v>
      </c>
      <c r="C6" s="5">
        <f>+Tabla1[[#This Row],[Cantidad]]/$B$7</f>
        <v>8.6807338976173889E-2</v>
      </c>
      <c r="D6" s="6">
        <f>+D5+Tabla1[[#This Row],[% Relativo]]</f>
        <v>1</v>
      </c>
      <c r="H6" s="1"/>
      <c r="I6" s="1"/>
    </row>
    <row r="7" spans="1:9" x14ac:dyDescent="0.3">
      <c r="A7" s="4" t="s">
        <v>8</v>
      </c>
      <c r="B7" s="3">
        <f>SUBTOTAL(109,B4:B6)</f>
        <v>426381</v>
      </c>
      <c r="C7" s="8">
        <f>+Tabla1[[#This Row],[Cantidad]]/$B$7</f>
        <v>1</v>
      </c>
    </row>
    <row r="9" spans="1:9" x14ac:dyDescent="0.3">
      <c r="A9" t="s">
        <v>9</v>
      </c>
    </row>
    <row r="10" spans="1:9" x14ac:dyDescent="0.3">
      <c r="A10" t="s">
        <v>10</v>
      </c>
    </row>
    <row r="11" spans="1:9" x14ac:dyDescent="0.3">
      <c r="A11" t="s">
        <v>11</v>
      </c>
    </row>
    <row r="12" spans="1:9" x14ac:dyDescent="0.3">
      <c r="A12" t="s">
        <v>12</v>
      </c>
    </row>
    <row r="16" spans="1:9" x14ac:dyDescent="0.3">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10" workbookViewId="0">
      <selection activeCell="A17" sqref="A17:C28"/>
    </sheetView>
  </sheetViews>
  <sheetFormatPr baseColWidth="10" defaultColWidth="11.44140625" defaultRowHeight="14.4" x14ac:dyDescent="0.3"/>
  <cols>
    <col min="1" max="1" width="26.88671875" customWidth="1"/>
  </cols>
  <sheetData>
    <row r="1" spans="1:10" x14ac:dyDescent="0.3">
      <c r="A1" t="s">
        <v>191</v>
      </c>
      <c r="I1" t="s">
        <v>13</v>
      </c>
    </row>
    <row r="2" spans="1:10" x14ac:dyDescent="0.3">
      <c r="I2" s="17">
        <v>45992</v>
      </c>
    </row>
    <row r="3" spans="1:10" x14ac:dyDescent="0.3">
      <c r="A3" s="11" t="s">
        <v>14</v>
      </c>
      <c r="B3" s="11" t="s">
        <v>2</v>
      </c>
      <c r="C3" s="11" t="s">
        <v>3</v>
      </c>
      <c r="D3" s="11" t="s">
        <v>4</v>
      </c>
    </row>
    <row r="4" spans="1:10" x14ac:dyDescent="0.3">
      <c r="A4" t="s">
        <v>15</v>
      </c>
      <c r="B4" s="1">
        <f>+_xlfn.XLOOKUP(I2,[1]Totales!$A:$A,[1]Totales!$D:$D)</f>
        <v>201464</v>
      </c>
      <c r="C4" s="16">
        <f t="shared" ref="C4:C11" si="0">+B4/$B$12</f>
        <v>0.51220485753584166</v>
      </c>
      <c r="D4" s="7">
        <f>+C4</f>
        <v>0.51220485753584166</v>
      </c>
      <c r="G4" s="1"/>
    </row>
    <row r="5" spans="1:10" x14ac:dyDescent="0.3">
      <c r="A5" t="s">
        <v>16</v>
      </c>
      <c r="B5" s="1">
        <f>+_xlfn.XLOOKUP(I2,'[1]Clasf.Llamadas total'!$A:$A,'[1]Clasf.Llamadas total'!$C:$C)</f>
        <v>147506</v>
      </c>
      <c r="C5" s="16">
        <f t="shared" si="0"/>
        <v>0.37502129271573015</v>
      </c>
      <c r="D5" s="7">
        <f>+D4+C5</f>
        <v>0.88722615025157181</v>
      </c>
      <c r="G5" s="1"/>
    </row>
    <row r="6" spans="1:10" x14ac:dyDescent="0.3">
      <c r="A6" t="s">
        <v>17</v>
      </c>
      <c r="B6" s="1">
        <f>+_xlfn.XLOOKUP(I2,'[1]Clasf.Llamadas total'!$A:$A,'[1]Clasf.Llamadas total'!$G:$G)</f>
        <v>30716</v>
      </c>
      <c r="C6" s="16">
        <f t="shared" si="0"/>
        <v>7.809278284989335E-2</v>
      </c>
      <c r="D6" s="7">
        <f t="shared" ref="D6:D11" si="1">+D5+C6</f>
        <v>0.9653189331014651</v>
      </c>
      <c r="G6" s="1"/>
    </row>
    <row r="7" spans="1:10" x14ac:dyDescent="0.3">
      <c r="A7" t="s">
        <v>18</v>
      </c>
      <c r="B7" s="1">
        <f>+_xlfn.XLOOKUP(I2,'[1]Clasf.Llamadas total'!$A:$A,'[1]Clasf.Llamadas total'!$D:$D)</f>
        <v>4337</v>
      </c>
      <c r="C7" s="16">
        <f t="shared" si="0"/>
        <v>1.1026448730954142E-2</v>
      </c>
      <c r="D7" s="7">
        <f t="shared" si="1"/>
        <v>0.97634538183241926</v>
      </c>
      <c r="G7" s="1"/>
    </row>
    <row r="8" spans="1:10" x14ac:dyDescent="0.3">
      <c r="A8" t="s">
        <v>19</v>
      </c>
      <c r="B8" s="1">
        <f>+_xlfn.XLOOKUP(I2,'[1]Clasf.Llamadas total'!$A:$A,'[1]Clasf.Llamadas total'!$E:$E)</f>
        <v>5504</v>
      </c>
      <c r="C8" s="16">
        <f t="shared" si="0"/>
        <v>1.3993445657175837E-2</v>
      </c>
      <c r="D8" s="7">
        <f t="shared" si="1"/>
        <v>0.99033882748959512</v>
      </c>
      <c r="G8" s="1"/>
    </row>
    <row r="9" spans="1:10" x14ac:dyDescent="0.3">
      <c r="A9" t="s">
        <v>20</v>
      </c>
      <c r="B9" s="1">
        <f>+_xlfn.XLOOKUP(I2,'[1]Clasf.Llamadas total'!$A:$A,'[1]Clasf.Llamadas total'!$I:$I)</f>
        <v>3244</v>
      </c>
      <c r="C9" s="5">
        <f t="shared" si="0"/>
        <v>8.2475904273034903E-3</v>
      </c>
      <c r="D9" s="6">
        <f t="shared" si="1"/>
        <v>0.99858641791689862</v>
      </c>
      <c r="G9" s="1"/>
    </row>
    <row r="10" spans="1:10" x14ac:dyDescent="0.3">
      <c r="A10" t="s">
        <v>21</v>
      </c>
      <c r="B10" s="1">
        <f>+_xlfn.XLOOKUP(I2,'[1]Clasf.Llamadas total'!$A:$A,'[1]Clasf.Llamadas total'!$J:$J)+_xlfn.XLOOKUP('Demanda 12-25'!I2,'[1]Clasf.Llamadas total'!$A:$A,'[1]Clasf.Llamadas total'!$L:$L)</f>
        <v>328</v>
      </c>
      <c r="C10" s="5">
        <f t="shared" si="0"/>
        <v>8.3391173247704831E-4</v>
      </c>
      <c r="D10" s="10">
        <f t="shared" si="1"/>
        <v>0.99942032964937566</v>
      </c>
      <c r="G10" s="1"/>
    </row>
    <row r="11" spans="1:10" x14ac:dyDescent="0.3">
      <c r="A11" t="s">
        <v>22</v>
      </c>
      <c r="B11" s="1">
        <f>+_xlfn.XLOOKUP(I2,'[1]Clasf.Llamadas total'!$A:$A,'[1]Clasf.Llamadas total'!$H:$H)</f>
        <v>228</v>
      </c>
      <c r="C11" s="9">
        <f t="shared" si="0"/>
        <v>5.7967035062428971E-4</v>
      </c>
      <c r="D11" s="7">
        <f t="shared" si="1"/>
        <v>1</v>
      </c>
      <c r="G11" s="1"/>
    </row>
    <row r="12" spans="1:10" x14ac:dyDescent="0.3">
      <c r="A12" s="4" t="s">
        <v>8</v>
      </c>
      <c r="B12" s="3">
        <f>SUM(B4:B11)</f>
        <v>393327</v>
      </c>
      <c r="C12" s="8">
        <f>SUM(C4:C11)</f>
        <v>1</v>
      </c>
      <c r="I12" s="1"/>
      <c r="J12" s="1"/>
    </row>
    <row r="15" spans="1:10" x14ac:dyDescent="0.3">
      <c r="A15" t="s">
        <v>191</v>
      </c>
    </row>
    <row r="17" spans="1:7" x14ac:dyDescent="0.3">
      <c r="A17" s="18" t="s">
        <v>23</v>
      </c>
      <c r="B17" s="18" t="s">
        <v>24</v>
      </c>
      <c r="C17" s="18" t="s">
        <v>25</v>
      </c>
    </row>
    <row r="18" spans="1:7" x14ac:dyDescent="0.3">
      <c r="A18" s="19" t="s">
        <v>26</v>
      </c>
      <c r="B18" s="20">
        <f>+B19+B23</f>
        <v>393327</v>
      </c>
      <c r="C18" s="21">
        <v>1</v>
      </c>
      <c r="G18" s="1"/>
    </row>
    <row r="19" spans="1:7" x14ac:dyDescent="0.3">
      <c r="A19" s="22" t="s">
        <v>27</v>
      </c>
      <c r="B19" s="23">
        <f>+B20+B21+B22</f>
        <v>148062</v>
      </c>
      <c r="C19" s="24">
        <f>+B19/B18</f>
        <v>0.37643487479883153</v>
      </c>
    </row>
    <row r="20" spans="1:7" x14ac:dyDescent="0.3">
      <c r="A20" s="25" t="s">
        <v>16</v>
      </c>
      <c r="B20" s="26">
        <f>+_xlfn.XLOOKUP(A20,$A$4:$A$11,$B$4:$B$11)</f>
        <v>147506</v>
      </c>
      <c r="C20" s="27"/>
    </row>
    <row r="21" spans="1:7" x14ac:dyDescent="0.3">
      <c r="A21" s="25" t="s">
        <v>21</v>
      </c>
      <c r="B21" s="26">
        <f>+_xlfn.XLOOKUP(A21,$A$4:$A$11,$B$4:$B$11)</f>
        <v>328</v>
      </c>
      <c r="C21" s="27"/>
    </row>
    <row r="22" spans="1:7" x14ac:dyDescent="0.3">
      <c r="A22" s="25" t="s">
        <v>22</v>
      </c>
      <c r="B22" s="26">
        <f>+_xlfn.XLOOKUP(A22,$A$4:$A$11,$B$4:$B$11)</f>
        <v>228</v>
      </c>
      <c r="C22" s="27"/>
    </row>
    <row r="23" spans="1:7" x14ac:dyDescent="0.3">
      <c r="A23" s="22" t="s">
        <v>28</v>
      </c>
      <c r="B23" s="23">
        <f>+B24+B25+B26+B27+B28</f>
        <v>245265</v>
      </c>
      <c r="C23" s="24">
        <f>+B23/B18</f>
        <v>0.62356512520116847</v>
      </c>
    </row>
    <row r="24" spans="1:7" x14ac:dyDescent="0.3">
      <c r="A24" s="28" t="s">
        <v>15</v>
      </c>
      <c r="B24" s="50">
        <f>+_xlfn.XLOOKUP(A24,$A$4:$A$11,$B$4:$B$11)</f>
        <v>201464</v>
      </c>
      <c r="C24" s="29"/>
    </row>
    <row r="25" spans="1:7" x14ac:dyDescent="0.3">
      <c r="A25" s="25" t="s">
        <v>17</v>
      </c>
      <c r="B25" s="26">
        <f>+_xlfn.XLOOKUP(A25,$A$4:$A$11,$B$4:$B$11)</f>
        <v>30716</v>
      </c>
      <c r="C25" s="27"/>
    </row>
    <row r="26" spans="1:7" x14ac:dyDescent="0.3">
      <c r="A26" s="25" t="s">
        <v>19</v>
      </c>
      <c r="B26" s="26">
        <f>+_xlfn.XLOOKUP(A26,$A$4:$A$11,$B$4:$B$11)</f>
        <v>5504</v>
      </c>
      <c r="C26" s="27"/>
    </row>
    <row r="27" spans="1:7" x14ac:dyDescent="0.3">
      <c r="A27" s="25" t="s">
        <v>18</v>
      </c>
      <c r="B27" s="26">
        <f>+_xlfn.XLOOKUP(A27,$A$4:$A$11,$B$4:$B$11)</f>
        <v>4337</v>
      </c>
      <c r="C27" s="27"/>
    </row>
    <row r="28" spans="1:7" x14ac:dyDescent="0.3">
      <c r="A28" s="28" t="s">
        <v>20</v>
      </c>
      <c r="B28" s="50">
        <f>+_xlfn.XLOOKUP(A28,$A$4:$A$11,$B$4:$B$11)</f>
        <v>3244</v>
      </c>
      <c r="C28" s="29"/>
    </row>
    <row r="30" spans="1:7" x14ac:dyDescent="0.3">
      <c r="A30" t="s">
        <v>29</v>
      </c>
    </row>
    <row r="31" spans="1:7" x14ac:dyDescent="0.3">
      <c r="A31" t="s">
        <v>30</v>
      </c>
    </row>
    <row r="32" spans="1:7" x14ac:dyDescent="0.3">
      <c r="A32" t="s">
        <v>31</v>
      </c>
    </row>
    <row r="33" spans="1:1" x14ac:dyDescent="0.3">
      <c r="A33" t="s">
        <v>32</v>
      </c>
    </row>
    <row r="34" spans="1:1" x14ac:dyDescent="0.3">
      <c r="A34" t="s">
        <v>33</v>
      </c>
    </row>
    <row r="35" spans="1:1" x14ac:dyDescent="0.3">
      <c r="A35" t="s">
        <v>34</v>
      </c>
    </row>
    <row r="36" spans="1:1" x14ac:dyDescent="0.3">
      <c r="A36" t="s">
        <v>35</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H23"/>
  <sheetViews>
    <sheetView workbookViewId="0">
      <selection activeCell="A3" sqref="A3:D20"/>
    </sheetView>
  </sheetViews>
  <sheetFormatPr baseColWidth="10" defaultColWidth="11.44140625" defaultRowHeight="14.4" x14ac:dyDescent="0.3"/>
  <cols>
    <col min="1" max="1" width="39" customWidth="1"/>
    <col min="2" max="2" width="10.44140625" customWidth="1"/>
    <col min="4" max="4" width="14.44140625" customWidth="1"/>
  </cols>
  <sheetData>
    <row r="1" spans="1:8" x14ac:dyDescent="0.3">
      <c r="A1" t="s">
        <v>192</v>
      </c>
    </row>
    <row r="3" spans="1:8" x14ac:dyDescent="0.3">
      <c r="A3" s="11" t="s">
        <v>36</v>
      </c>
      <c r="B3" s="11" t="s">
        <v>2</v>
      </c>
      <c r="C3" s="11" t="s">
        <v>3</v>
      </c>
      <c r="D3" s="11" t="s">
        <v>37</v>
      </c>
    </row>
    <row r="4" spans="1:8" x14ac:dyDescent="0.3">
      <c r="A4" s="11" t="s">
        <v>26</v>
      </c>
      <c r="B4" s="35">
        <f>+SUM(B5:B20)</f>
        <v>113949</v>
      </c>
      <c r="C4" s="36">
        <f>+SUM(C5:C18)</f>
        <v>0.99980693117096264</v>
      </c>
      <c r="D4" s="11"/>
      <c r="H4" s="49"/>
    </row>
    <row r="5" spans="1:8" x14ac:dyDescent="0.3">
      <c r="A5" t="s">
        <v>38</v>
      </c>
      <c r="B5" s="1">
        <v>54373</v>
      </c>
      <c r="C5" s="16">
        <f>+B5/$B$4</f>
        <v>0.4771696109663095</v>
      </c>
      <c r="D5" s="7">
        <f>+C5</f>
        <v>0.4771696109663095</v>
      </c>
    </row>
    <row r="6" spans="1:8" x14ac:dyDescent="0.3">
      <c r="A6" t="s">
        <v>39</v>
      </c>
      <c r="B6" s="1">
        <v>33961</v>
      </c>
      <c r="C6" s="16">
        <f t="shared" ref="C6:C20" si="0">+B6/$B$4</f>
        <v>0.29803684104292272</v>
      </c>
      <c r="D6" s="7">
        <f>+D5+C6</f>
        <v>0.77520645200923222</v>
      </c>
    </row>
    <row r="7" spans="1:8" x14ac:dyDescent="0.3">
      <c r="A7" t="s">
        <v>40</v>
      </c>
      <c r="B7" s="1">
        <v>14731</v>
      </c>
      <c r="C7" s="16">
        <f t="shared" si="0"/>
        <v>0.12927713275237168</v>
      </c>
      <c r="D7" s="7">
        <f>+D6+C7</f>
        <v>0.90448358476160395</v>
      </c>
    </row>
    <row r="8" spans="1:8" x14ac:dyDescent="0.3">
      <c r="A8" t="s">
        <v>41</v>
      </c>
      <c r="B8" s="1">
        <v>6573</v>
      </c>
      <c r="C8" s="16">
        <f t="shared" si="0"/>
        <v>5.7683700602901296E-2</v>
      </c>
      <c r="D8" s="7">
        <f>+D7+C8</f>
        <v>0.96216728536450524</v>
      </c>
    </row>
    <row r="9" spans="1:8" x14ac:dyDescent="0.3">
      <c r="A9" s="47" t="s">
        <v>44</v>
      </c>
      <c r="B9" s="1">
        <v>1233</v>
      </c>
      <c r="C9" s="5">
        <f t="shared" si="0"/>
        <v>1.0820630281968249E-2</v>
      </c>
      <c r="D9" s="7">
        <f>+D8+C9</f>
        <v>0.97298791564647347</v>
      </c>
    </row>
    <row r="10" spans="1:8" x14ac:dyDescent="0.3">
      <c r="A10" s="47" t="s">
        <v>43</v>
      </c>
      <c r="B10" s="1">
        <v>958</v>
      </c>
      <c r="C10" s="5">
        <f t="shared" si="0"/>
        <v>8.4072699189988512E-3</v>
      </c>
      <c r="D10" s="6">
        <f>+D9+C10</f>
        <v>0.98139518556547234</v>
      </c>
    </row>
    <row r="11" spans="1:8" x14ac:dyDescent="0.3">
      <c r="A11" s="47" t="s">
        <v>45</v>
      </c>
      <c r="B11" s="1">
        <v>694</v>
      </c>
      <c r="C11" s="5">
        <f t="shared" si="0"/>
        <v>6.0904439705482278E-3</v>
      </c>
      <c r="D11" s="6">
        <f>+D10+C11</f>
        <v>0.98748562953602059</v>
      </c>
    </row>
    <row r="12" spans="1:8" x14ac:dyDescent="0.3">
      <c r="A12" s="47" t="s">
        <v>46</v>
      </c>
      <c r="B12" s="1">
        <v>642</v>
      </c>
      <c r="C12" s="5">
        <f t="shared" si="0"/>
        <v>5.6340994655503778E-3</v>
      </c>
      <c r="D12" s="6">
        <f>+D11+C12</f>
        <v>0.99311972900157097</v>
      </c>
    </row>
    <row r="13" spans="1:8" x14ac:dyDescent="0.3">
      <c r="A13" s="47" t="s">
        <v>42</v>
      </c>
      <c r="B13" s="1">
        <v>199</v>
      </c>
      <c r="C13" s="5">
        <f t="shared" si="0"/>
        <v>1.7463953172033103E-3</v>
      </c>
      <c r="D13" s="6">
        <f>+D12+C13</f>
        <v>0.9948661243187743</v>
      </c>
    </row>
    <row r="14" spans="1:8" x14ac:dyDescent="0.3">
      <c r="A14" s="47" t="s">
        <v>48</v>
      </c>
      <c r="B14" s="1">
        <v>175</v>
      </c>
      <c r="C14" s="5">
        <f t="shared" si="0"/>
        <v>1.5357747764350718E-3</v>
      </c>
      <c r="D14" s="6">
        <f>+D13+C14</f>
        <v>0.99640189909520938</v>
      </c>
    </row>
    <row r="15" spans="1:8" x14ac:dyDescent="0.3">
      <c r="A15" s="47" t="s">
        <v>47</v>
      </c>
      <c r="B15" s="1">
        <v>151</v>
      </c>
      <c r="C15" s="5">
        <f t="shared" si="0"/>
        <v>1.3251542356668333E-3</v>
      </c>
      <c r="D15" s="6">
        <f>+D14+C15</f>
        <v>0.99772705333087619</v>
      </c>
    </row>
    <row r="16" spans="1:8" x14ac:dyDescent="0.3">
      <c r="A16" s="47" t="s">
        <v>199</v>
      </c>
      <c r="B16" s="1">
        <v>103</v>
      </c>
      <c r="C16" s="5">
        <f t="shared" si="0"/>
        <v>9.0391315413035659E-4</v>
      </c>
      <c r="D16" s="10">
        <f>+D15+C16</f>
        <v>0.9986309664850066</v>
      </c>
    </row>
    <row r="17" spans="1:4" x14ac:dyDescent="0.3">
      <c r="A17" s="47" t="s">
        <v>50</v>
      </c>
      <c r="B17" s="1">
        <v>116</v>
      </c>
      <c r="C17" s="5">
        <f t="shared" si="0"/>
        <v>1.0179992803798191E-3</v>
      </c>
      <c r="D17" s="10">
        <f>+D15+C17</f>
        <v>0.99874505261125601</v>
      </c>
    </row>
    <row r="18" spans="1:4" x14ac:dyDescent="0.3">
      <c r="A18" s="47" t="s">
        <v>177</v>
      </c>
      <c r="B18" s="1">
        <v>18</v>
      </c>
      <c r="C18" s="9">
        <f t="shared" si="0"/>
        <v>1.5796540557617883E-4</v>
      </c>
      <c r="D18" s="10">
        <f>+D17+C18</f>
        <v>0.99890301801683223</v>
      </c>
    </row>
    <row r="19" spans="1:4" x14ac:dyDescent="0.3">
      <c r="A19" s="47" t="s">
        <v>49</v>
      </c>
      <c r="B19" s="1">
        <v>18</v>
      </c>
      <c r="C19" s="9">
        <f t="shared" si="0"/>
        <v>1.5796540557617883E-4</v>
      </c>
      <c r="D19" s="10">
        <f>+D18+C19</f>
        <v>0.99906098342240846</v>
      </c>
    </row>
    <row r="20" spans="1:4" x14ac:dyDescent="0.3">
      <c r="A20" s="48" t="s">
        <v>172</v>
      </c>
      <c r="B20" s="1">
        <v>4</v>
      </c>
      <c r="C20" s="12">
        <f t="shared" si="0"/>
        <v>3.5103423461373069E-5</v>
      </c>
      <c r="D20" s="7">
        <f>+D19+C20</f>
        <v>0.99909608684586981</v>
      </c>
    </row>
    <row r="21" spans="1:4" x14ac:dyDescent="0.3">
      <c r="A21" t="s">
        <v>29</v>
      </c>
    </row>
    <row r="22" spans="1:4" x14ac:dyDescent="0.3">
      <c r="A22" t="s">
        <v>51</v>
      </c>
    </row>
    <row r="23" spans="1:4" x14ac:dyDescent="0.3">
      <c r="A23" t="s">
        <v>52</v>
      </c>
    </row>
  </sheetData>
  <sortState xmlns:xlrd2="http://schemas.microsoft.com/office/spreadsheetml/2017/richdata2" ref="H4:I19">
    <sortCondition descending="1" ref="I4:I19"/>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1"/>
  <sheetViews>
    <sheetView tabSelected="1" workbookViewId="0">
      <selection activeCell="F1" sqref="F1:I13"/>
    </sheetView>
  </sheetViews>
  <sheetFormatPr baseColWidth="10" defaultColWidth="11.44140625" defaultRowHeight="14.4" x14ac:dyDescent="0.3"/>
  <cols>
    <col min="1" max="1" width="55.664062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193</v>
      </c>
      <c r="F1" s="30" t="s">
        <v>53</v>
      </c>
      <c r="G1" s="31" t="s">
        <v>2</v>
      </c>
      <c r="H1" s="37" t="s">
        <v>3</v>
      </c>
      <c r="I1" s="32" t="s">
        <v>37</v>
      </c>
    </row>
    <row r="2" spans="1:9" ht="16.2" thickBot="1" x14ac:dyDescent="0.35">
      <c r="F2" s="38" t="s">
        <v>26</v>
      </c>
      <c r="G2" s="39">
        <f>+SUM(B:B)-B4</f>
        <v>113949</v>
      </c>
      <c r="H2" s="40">
        <v>1</v>
      </c>
      <c r="I2" s="41"/>
    </row>
    <row r="3" spans="1:9" ht="15" thickBot="1" x14ac:dyDescent="0.35">
      <c r="A3" s="11" t="s">
        <v>54</v>
      </c>
      <c r="B3" s="11" t="s">
        <v>24</v>
      </c>
      <c r="C3" s="11" t="s">
        <v>3</v>
      </c>
      <c r="D3" s="11" t="s">
        <v>37</v>
      </c>
      <c r="F3" s="42" t="str">
        <f>REPLACE(A5,1,6,"")</f>
        <v>VIOLENCIA INTRAFAMILIAR EN PROCESO</v>
      </c>
      <c r="G3" s="33">
        <f>+B5</f>
        <v>9678</v>
      </c>
      <c r="H3" s="34">
        <f>+G3/$G$2</f>
        <v>8.493273306479214E-2</v>
      </c>
      <c r="I3" s="43">
        <f>+H3</f>
        <v>8.493273306479214E-2</v>
      </c>
    </row>
    <row r="4" spans="1:9" ht="15" thickBot="1" x14ac:dyDescent="0.35">
      <c r="A4" s="14" t="s">
        <v>26</v>
      </c>
      <c r="B4" s="15">
        <f>+SUM(B5:B379)</f>
        <v>113949</v>
      </c>
      <c r="C4" s="4"/>
      <c r="D4" s="4"/>
      <c r="F4" s="42" t="str">
        <f t="shared" ref="F4:F12" si="0">REPLACE(A6,1,6,"")</f>
        <v>HECHOS DE TRÁNSITO</v>
      </c>
      <c r="G4" s="33">
        <f t="shared" ref="G4:G12" si="1">+B6</f>
        <v>8031</v>
      </c>
      <c r="H4" s="34">
        <f t="shared" ref="H4:H13" si="2">+G4/$G$2</f>
        <v>7.0478898454571781E-2</v>
      </c>
      <c r="I4" s="43">
        <f>+I3+H4</f>
        <v>0.15541163151936394</v>
      </c>
    </row>
    <row r="5" spans="1:9" ht="15" thickBot="1" x14ac:dyDescent="0.35">
      <c r="A5" t="s">
        <v>55</v>
      </c>
      <c r="B5">
        <v>9678</v>
      </c>
      <c r="C5" s="5">
        <f>+B5/$B$4</f>
        <v>8.493273306479214E-2</v>
      </c>
      <c r="D5" s="6">
        <f>+C5</f>
        <v>8.493273306479214E-2</v>
      </c>
      <c r="F5" s="42" t="str">
        <f t="shared" si="0"/>
        <v>URGENCIA MÉDICA</v>
      </c>
      <c r="G5" s="33">
        <f t="shared" si="1"/>
        <v>8031</v>
      </c>
      <c r="H5" s="34">
        <f t="shared" si="2"/>
        <v>7.0478898454571781E-2</v>
      </c>
      <c r="I5" s="43">
        <f t="shared" ref="I5:I13" si="3">+I4+H5</f>
        <v>0.22589052997393572</v>
      </c>
    </row>
    <row r="6" spans="1:9" ht="15" thickBot="1" x14ac:dyDescent="0.35">
      <c r="A6" t="s">
        <v>58</v>
      </c>
      <c r="B6">
        <v>8031</v>
      </c>
      <c r="C6" s="5">
        <f t="shared" ref="C6:C69" si="4">+B6/$B$4</f>
        <v>7.0478898454571781E-2</v>
      </c>
      <c r="D6" s="6">
        <f>+D5+C6</f>
        <v>0.15541163151936394</v>
      </c>
      <c r="F6" s="42" t="str">
        <f t="shared" si="0"/>
        <v>RIÑA</v>
      </c>
      <c r="G6" s="33">
        <f t="shared" si="1"/>
        <v>6947</v>
      </c>
      <c r="H6" s="34">
        <f t="shared" si="2"/>
        <v>6.0965870696539678E-2</v>
      </c>
      <c r="I6" s="43">
        <f t="shared" si="3"/>
        <v>0.28685640067047541</v>
      </c>
    </row>
    <row r="7" spans="1:9" ht="15" thickBot="1" x14ac:dyDescent="0.35">
      <c r="A7" t="s">
        <v>56</v>
      </c>
      <c r="B7">
        <v>8031</v>
      </c>
      <c r="C7" s="5">
        <f t="shared" si="4"/>
        <v>7.0478898454571781E-2</v>
      </c>
      <c r="D7" s="6">
        <f t="shared" ref="D7:D70" si="5">+D6+C7</f>
        <v>0.22589052997393572</v>
      </c>
      <c r="F7" s="42" t="str">
        <f t="shared" si="0"/>
        <v>ESCANDALO MUSICAL</v>
      </c>
      <c r="G7" s="33">
        <f t="shared" si="1"/>
        <v>6073</v>
      </c>
      <c r="H7" s="34">
        <f t="shared" si="2"/>
        <v>5.3295772670229662E-2</v>
      </c>
      <c r="I7" s="43">
        <f t="shared" si="3"/>
        <v>0.34015217334070508</v>
      </c>
    </row>
    <row r="8" spans="1:9" ht="15" thickBot="1" x14ac:dyDescent="0.35">
      <c r="A8" t="s">
        <v>59</v>
      </c>
      <c r="B8">
        <v>6947</v>
      </c>
      <c r="C8" s="5">
        <f t="shared" si="4"/>
        <v>6.0965870696539678E-2</v>
      </c>
      <c r="D8" s="6">
        <f t="shared" si="5"/>
        <v>0.28685640067047541</v>
      </c>
      <c r="F8" s="42" t="str">
        <f t="shared" si="0"/>
        <v>ACTIVIDAD SOSPECHOSA</v>
      </c>
      <c r="G8" s="33">
        <f t="shared" si="1"/>
        <v>5223</v>
      </c>
      <c r="H8" s="34">
        <f t="shared" si="2"/>
        <v>4.5836295184687889E-2</v>
      </c>
      <c r="I8" s="43">
        <f t="shared" si="3"/>
        <v>0.38598846852539298</v>
      </c>
    </row>
    <row r="9" spans="1:9" ht="15" thickBot="1" x14ac:dyDescent="0.35">
      <c r="A9" t="s">
        <v>174</v>
      </c>
      <c r="B9">
        <v>6073</v>
      </c>
      <c r="C9" s="5">
        <f t="shared" si="4"/>
        <v>5.3295772670229662E-2</v>
      </c>
      <c r="D9" s="6">
        <f t="shared" si="5"/>
        <v>0.34015217334070508</v>
      </c>
      <c r="F9" s="42" t="str">
        <f t="shared" si="0"/>
        <v>COLISIÓN</v>
      </c>
      <c r="G9" s="33">
        <f t="shared" si="1"/>
        <v>3933</v>
      </c>
      <c r="H9" s="34">
        <f t="shared" si="2"/>
        <v>3.4515441118395072E-2</v>
      </c>
      <c r="I9" s="43">
        <f t="shared" si="3"/>
        <v>0.42050390964378803</v>
      </c>
    </row>
    <row r="10" spans="1:9" ht="15" thickBot="1" x14ac:dyDescent="0.35">
      <c r="A10" t="s">
        <v>60</v>
      </c>
      <c r="B10">
        <v>5223</v>
      </c>
      <c r="C10" s="5">
        <f t="shared" si="4"/>
        <v>4.5836295184687889E-2</v>
      </c>
      <c r="D10" s="6">
        <f t="shared" si="5"/>
        <v>0.38598846852539298</v>
      </c>
      <c r="F10" s="42" t="str">
        <f t="shared" si="0"/>
        <v>DENUNCIAS</v>
      </c>
      <c r="G10" s="33">
        <f t="shared" si="1"/>
        <v>3844</v>
      </c>
      <c r="H10" s="34">
        <f t="shared" si="2"/>
        <v>3.373438994637952E-2</v>
      </c>
      <c r="I10" s="43">
        <f t="shared" si="3"/>
        <v>0.45423829959016754</v>
      </c>
    </row>
    <row r="11" spans="1:9" ht="15" thickBot="1" x14ac:dyDescent="0.35">
      <c r="A11" t="s">
        <v>61</v>
      </c>
      <c r="B11">
        <v>3933</v>
      </c>
      <c r="C11" s="5">
        <f t="shared" si="4"/>
        <v>3.4515441118395072E-2</v>
      </c>
      <c r="D11" s="6">
        <f t="shared" si="5"/>
        <v>0.42050390964378803</v>
      </c>
      <c r="F11" s="42" t="str">
        <f t="shared" si="0"/>
        <v>CONTRA LA PROPIEDAD (DENUNCIA/PROCESO)</v>
      </c>
      <c r="G11" s="33">
        <f t="shared" si="1"/>
        <v>3140</v>
      </c>
      <c r="H11" s="34">
        <f t="shared" si="2"/>
        <v>2.7556187417177861E-2</v>
      </c>
      <c r="I11" s="43">
        <f t="shared" si="3"/>
        <v>0.4817944870073454</v>
      </c>
    </row>
    <row r="12" spans="1:9" ht="15" thickBot="1" x14ac:dyDescent="0.35">
      <c r="A12" t="s">
        <v>66</v>
      </c>
      <c r="B12">
        <v>3844</v>
      </c>
      <c r="C12" s="5">
        <f t="shared" si="4"/>
        <v>3.373438994637952E-2</v>
      </c>
      <c r="D12" s="6">
        <f t="shared" si="5"/>
        <v>0.45423829959016754</v>
      </c>
      <c r="F12" s="42" t="str">
        <f t="shared" si="0"/>
        <v>CAÍDA / PRECIPITACIÓN</v>
      </c>
      <c r="G12" s="33">
        <f t="shared" si="1"/>
        <v>2776</v>
      </c>
      <c r="H12" s="34">
        <f t="shared" si="2"/>
        <v>2.4361775882192911E-2</v>
      </c>
      <c r="I12" s="43">
        <f t="shared" si="3"/>
        <v>0.5061562628895383</v>
      </c>
    </row>
    <row r="13" spans="1:9" ht="15" thickBot="1" x14ac:dyDescent="0.35">
      <c r="A13" t="s">
        <v>62</v>
      </c>
      <c r="B13">
        <v>3140</v>
      </c>
      <c r="C13" s="5">
        <f t="shared" si="4"/>
        <v>2.7556187417177861E-2</v>
      </c>
      <c r="D13" s="6">
        <f t="shared" si="5"/>
        <v>0.4817944870073454</v>
      </c>
      <c r="F13" s="44" t="s">
        <v>64</v>
      </c>
      <c r="G13" s="45">
        <f>+G2-(SUM(G3:G12))</f>
        <v>56273</v>
      </c>
      <c r="H13" s="46">
        <f t="shared" si="2"/>
        <v>0.4938437371104617</v>
      </c>
      <c r="I13" s="43">
        <f t="shared" si="3"/>
        <v>1</v>
      </c>
    </row>
    <row r="14" spans="1:9" x14ac:dyDescent="0.3">
      <c r="A14" t="s">
        <v>63</v>
      </c>
      <c r="B14">
        <v>2776</v>
      </c>
      <c r="C14" s="5">
        <f t="shared" si="4"/>
        <v>2.4361775882192911E-2</v>
      </c>
      <c r="D14" s="6">
        <f t="shared" si="5"/>
        <v>0.5061562628895383</v>
      </c>
    </row>
    <row r="15" spans="1:9" x14ac:dyDescent="0.3">
      <c r="A15" t="s">
        <v>65</v>
      </c>
      <c r="B15">
        <v>2745</v>
      </c>
      <c r="C15" s="5">
        <f t="shared" si="4"/>
        <v>2.408972435036727E-2</v>
      </c>
      <c r="D15" s="6">
        <f t="shared" si="5"/>
        <v>0.53024598723990557</v>
      </c>
    </row>
    <row r="16" spans="1:9" x14ac:dyDescent="0.3">
      <c r="A16" t="s">
        <v>68</v>
      </c>
      <c r="B16">
        <v>2610</v>
      </c>
      <c r="C16" s="5">
        <f t="shared" si="4"/>
        <v>2.2904983808545928E-2</v>
      </c>
      <c r="D16" s="6">
        <f t="shared" si="5"/>
        <v>0.55315097104845146</v>
      </c>
    </row>
    <row r="17" spans="1:4" x14ac:dyDescent="0.3">
      <c r="A17" t="s">
        <v>67</v>
      </c>
      <c r="B17">
        <v>2480</v>
      </c>
      <c r="C17" s="5">
        <f t="shared" si="4"/>
        <v>2.1764122546051305E-2</v>
      </c>
      <c r="D17" s="6">
        <f t="shared" si="5"/>
        <v>0.57491509359450277</v>
      </c>
    </row>
    <row r="18" spans="1:4" x14ac:dyDescent="0.3">
      <c r="A18" t="s">
        <v>69</v>
      </c>
      <c r="B18">
        <v>2128</v>
      </c>
      <c r="C18" s="5">
        <f t="shared" si="4"/>
        <v>1.8675021281450474E-2</v>
      </c>
      <c r="D18" s="6">
        <f t="shared" si="5"/>
        <v>0.59359011487595326</v>
      </c>
    </row>
    <row r="19" spans="1:4" x14ac:dyDescent="0.3">
      <c r="A19" t="s">
        <v>70</v>
      </c>
      <c r="B19">
        <v>2075</v>
      </c>
      <c r="C19" s="5">
        <f t="shared" si="4"/>
        <v>1.8209900920587281E-2</v>
      </c>
      <c r="D19" s="6">
        <f t="shared" si="5"/>
        <v>0.61180001579654053</v>
      </c>
    </row>
    <row r="20" spans="1:4" x14ac:dyDescent="0.3">
      <c r="A20" t="s">
        <v>74</v>
      </c>
      <c r="B20">
        <v>1995</v>
      </c>
      <c r="C20" s="5">
        <f t="shared" si="4"/>
        <v>1.7507832451359819E-2</v>
      </c>
      <c r="D20" s="6">
        <f t="shared" si="5"/>
        <v>0.62930784824790031</v>
      </c>
    </row>
    <row r="21" spans="1:4" x14ac:dyDescent="0.3">
      <c r="A21" t="s">
        <v>75</v>
      </c>
      <c r="B21">
        <v>1966</v>
      </c>
      <c r="C21" s="5">
        <f t="shared" si="4"/>
        <v>1.7253332631264863E-2</v>
      </c>
      <c r="D21" s="6">
        <f t="shared" si="5"/>
        <v>0.64656118087916514</v>
      </c>
    </row>
    <row r="22" spans="1:4" x14ac:dyDescent="0.3">
      <c r="A22" t="s">
        <v>73</v>
      </c>
      <c r="B22">
        <v>1921</v>
      </c>
      <c r="C22" s="5">
        <f t="shared" si="4"/>
        <v>1.6858419117324417E-2</v>
      </c>
      <c r="D22" s="6">
        <f t="shared" si="5"/>
        <v>0.66341959999648958</v>
      </c>
    </row>
    <row r="23" spans="1:4" x14ac:dyDescent="0.3">
      <c r="A23" t="s">
        <v>71</v>
      </c>
      <c r="B23">
        <v>1884</v>
      </c>
      <c r="C23" s="5">
        <f t="shared" si="4"/>
        <v>1.6533712450306715E-2</v>
      </c>
      <c r="D23" s="6">
        <f t="shared" si="5"/>
        <v>0.67995331244679624</v>
      </c>
    </row>
    <row r="24" spans="1:4" x14ac:dyDescent="0.3">
      <c r="A24" t="s">
        <v>72</v>
      </c>
      <c r="B24">
        <v>1826</v>
      </c>
      <c r="C24" s="5">
        <f t="shared" si="4"/>
        <v>1.6024712810116807E-2</v>
      </c>
      <c r="D24" s="6">
        <f t="shared" si="5"/>
        <v>0.6959780252569131</v>
      </c>
    </row>
    <row r="25" spans="1:4" x14ac:dyDescent="0.3">
      <c r="A25" t="s">
        <v>57</v>
      </c>
      <c r="B25">
        <v>1745</v>
      </c>
      <c r="C25" s="5">
        <f t="shared" si="4"/>
        <v>1.5313868485024001E-2</v>
      </c>
      <c r="D25" s="6">
        <f t="shared" si="5"/>
        <v>0.71129189374193713</v>
      </c>
    </row>
    <row r="26" spans="1:4" x14ac:dyDescent="0.3">
      <c r="A26" t="s">
        <v>80</v>
      </c>
      <c r="B26">
        <v>1682</v>
      </c>
      <c r="C26" s="5">
        <f t="shared" si="4"/>
        <v>1.4760989565507376E-2</v>
      </c>
      <c r="D26" s="6">
        <f t="shared" si="5"/>
        <v>0.72605288330744455</v>
      </c>
    </row>
    <row r="27" spans="1:4" x14ac:dyDescent="0.3">
      <c r="A27" t="s">
        <v>76</v>
      </c>
      <c r="B27">
        <v>1654</v>
      </c>
      <c r="C27" s="5">
        <f t="shared" si="4"/>
        <v>1.4515265601277765E-2</v>
      </c>
      <c r="D27" s="6">
        <f t="shared" si="5"/>
        <v>0.74056814890872236</v>
      </c>
    </row>
    <row r="28" spans="1:4" x14ac:dyDescent="0.3">
      <c r="A28" t="s">
        <v>79</v>
      </c>
      <c r="B28">
        <v>1505</v>
      </c>
      <c r="C28" s="5">
        <f t="shared" si="4"/>
        <v>1.3207663077341617E-2</v>
      </c>
      <c r="D28" s="6">
        <f t="shared" si="5"/>
        <v>0.75377581198606403</v>
      </c>
    </row>
    <row r="29" spans="1:4" x14ac:dyDescent="0.3">
      <c r="A29" t="s">
        <v>83</v>
      </c>
      <c r="B29">
        <v>1404</v>
      </c>
      <c r="C29" s="5">
        <f t="shared" si="4"/>
        <v>1.2321301634941948E-2</v>
      </c>
      <c r="D29" s="6">
        <f t="shared" si="5"/>
        <v>0.76609711362100597</v>
      </c>
    </row>
    <row r="30" spans="1:4" x14ac:dyDescent="0.3">
      <c r="A30" t="s">
        <v>78</v>
      </c>
      <c r="B30">
        <v>1361</v>
      </c>
      <c r="C30" s="5">
        <f t="shared" si="4"/>
        <v>1.1943939832732188E-2</v>
      </c>
      <c r="D30" s="6">
        <f t="shared" si="5"/>
        <v>0.7780410534537382</v>
      </c>
    </row>
    <row r="31" spans="1:4" x14ac:dyDescent="0.3">
      <c r="A31" t="s">
        <v>81</v>
      </c>
      <c r="B31">
        <v>1299</v>
      </c>
      <c r="C31" s="5">
        <f t="shared" si="4"/>
        <v>1.1399836769080905E-2</v>
      </c>
      <c r="D31" s="6">
        <f t="shared" si="5"/>
        <v>0.78944089022281905</v>
      </c>
    </row>
    <row r="32" spans="1:4" x14ac:dyDescent="0.3">
      <c r="A32" t="s">
        <v>82</v>
      </c>
      <c r="B32">
        <v>1221</v>
      </c>
      <c r="C32" s="5">
        <f t="shared" si="4"/>
        <v>1.071532001158413E-2</v>
      </c>
      <c r="D32" s="6">
        <f t="shared" si="5"/>
        <v>0.8001562102344032</v>
      </c>
    </row>
    <row r="33" spans="1:4" x14ac:dyDescent="0.3">
      <c r="A33" t="s">
        <v>84</v>
      </c>
      <c r="B33">
        <v>1185</v>
      </c>
      <c r="C33" s="5">
        <f t="shared" si="4"/>
        <v>1.0399389200431772E-2</v>
      </c>
      <c r="D33" s="6">
        <f t="shared" si="5"/>
        <v>0.81055559943483502</v>
      </c>
    </row>
    <row r="34" spans="1:4" x14ac:dyDescent="0.3">
      <c r="A34" t="s">
        <v>88</v>
      </c>
      <c r="B34">
        <v>1138</v>
      </c>
      <c r="C34" s="5">
        <f t="shared" si="4"/>
        <v>9.9869239747606385E-3</v>
      </c>
      <c r="D34" s="6">
        <f t="shared" si="5"/>
        <v>0.82054252340959566</v>
      </c>
    </row>
    <row r="35" spans="1:4" x14ac:dyDescent="0.3">
      <c r="A35" t="s">
        <v>86</v>
      </c>
      <c r="B35">
        <v>1038</v>
      </c>
      <c r="C35" s="5">
        <f t="shared" si="4"/>
        <v>9.109338388226312E-3</v>
      </c>
      <c r="D35" s="6">
        <f t="shared" si="5"/>
        <v>0.82965186179782202</v>
      </c>
    </row>
    <row r="36" spans="1:4" x14ac:dyDescent="0.3">
      <c r="A36" t="s">
        <v>87</v>
      </c>
      <c r="B36">
        <v>1013</v>
      </c>
      <c r="C36" s="5">
        <f t="shared" si="4"/>
        <v>8.88994199159273E-3</v>
      </c>
      <c r="D36" s="6">
        <f t="shared" si="5"/>
        <v>0.83854180378941479</v>
      </c>
    </row>
    <row r="37" spans="1:4" x14ac:dyDescent="0.3">
      <c r="A37" t="s">
        <v>99</v>
      </c>
      <c r="B37">
        <v>1000</v>
      </c>
      <c r="C37" s="5">
        <f t="shared" si="4"/>
        <v>8.7758558653432683E-3</v>
      </c>
      <c r="D37" s="6">
        <f t="shared" si="5"/>
        <v>0.84731765965475803</v>
      </c>
    </row>
    <row r="38" spans="1:4" x14ac:dyDescent="0.3">
      <c r="A38" t="s">
        <v>85</v>
      </c>
      <c r="B38">
        <v>960</v>
      </c>
      <c r="C38" s="5">
        <f t="shared" si="4"/>
        <v>8.424821630729537E-3</v>
      </c>
      <c r="D38" s="6">
        <f t="shared" si="5"/>
        <v>0.85574248128548758</v>
      </c>
    </row>
    <row r="39" spans="1:4" x14ac:dyDescent="0.3">
      <c r="A39" t="s">
        <v>91</v>
      </c>
      <c r="B39">
        <v>952</v>
      </c>
      <c r="C39" s="5">
        <f t="shared" si="4"/>
        <v>8.3546147838067901E-3</v>
      </c>
      <c r="D39" s="6">
        <f t="shared" si="5"/>
        <v>0.86409709606929441</v>
      </c>
    </row>
    <row r="40" spans="1:4" x14ac:dyDescent="0.3">
      <c r="A40" t="s">
        <v>92</v>
      </c>
      <c r="B40">
        <v>945</v>
      </c>
      <c r="C40" s="5">
        <f t="shared" si="4"/>
        <v>8.2931837927493878E-3</v>
      </c>
      <c r="D40" s="6">
        <f t="shared" si="5"/>
        <v>0.87239027986204376</v>
      </c>
    </row>
    <row r="41" spans="1:4" x14ac:dyDescent="0.3">
      <c r="A41" t="s">
        <v>95</v>
      </c>
      <c r="B41">
        <v>838</v>
      </c>
      <c r="C41" s="5">
        <f t="shared" si="4"/>
        <v>7.3541672151576582E-3</v>
      </c>
      <c r="D41" s="6">
        <f t="shared" si="5"/>
        <v>0.87974444707720145</v>
      </c>
    </row>
    <row r="42" spans="1:4" x14ac:dyDescent="0.3">
      <c r="A42" t="s">
        <v>93</v>
      </c>
      <c r="B42">
        <v>834</v>
      </c>
      <c r="C42" s="5">
        <f t="shared" si="4"/>
        <v>7.3190637916962856E-3</v>
      </c>
      <c r="D42" s="6">
        <f t="shared" si="5"/>
        <v>0.88706351086889779</v>
      </c>
    </row>
    <row r="43" spans="1:4" x14ac:dyDescent="0.3">
      <c r="A43" t="s">
        <v>77</v>
      </c>
      <c r="B43">
        <v>792</v>
      </c>
      <c r="C43" s="5">
        <f t="shared" si="4"/>
        <v>6.9504778453518675E-3</v>
      </c>
      <c r="D43" s="6">
        <f t="shared" si="5"/>
        <v>0.89401398871424964</v>
      </c>
    </row>
    <row r="44" spans="1:4" x14ac:dyDescent="0.3">
      <c r="A44" t="s">
        <v>94</v>
      </c>
      <c r="B44">
        <v>686</v>
      </c>
      <c r="C44" s="5">
        <f t="shared" si="4"/>
        <v>6.0202371236254817E-3</v>
      </c>
      <c r="D44" s="6">
        <f t="shared" si="5"/>
        <v>0.90003422583787507</v>
      </c>
    </row>
    <row r="45" spans="1:4" x14ac:dyDescent="0.3">
      <c r="A45" t="s">
        <v>96</v>
      </c>
      <c r="B45">
        <v>652</v>
      </c>
      <c r="C45" s="5">
        <f t="shared" si="4"/>
        <v>5.7218580242038106E-3</v>
      </c>
      <c r="D45" s="6">
        <f t="shared" si="5"/>
        <v>0.90575608386207884</v>
      </c>
    </row>
    <row r="46" spans="1:4" x14ac:dyDescent="0.3">
      <c r="A46" t="s">
        <v>97</v>
      </c>
      <c r="B46">
        <v>600</v>
      </c>
      <c r="C46" s="5">
        <f t="shared" si="4"/>
        <v>5.2655135192059607E-3</v>
      </c>
      <c r="D46" s="6">
        <f t="shared" si="5"/>
        <v>0.91102159738128485</v>
      </c>
    </row>
    <row r="47" spans="1:4" x14ac:dyDescent="0.3">
      <c r="A47" t="s">
        <v>100</v>
      </c>
      <c r="B47">
        <v>497</v>
      </c>
      <c r="C47" s="5">
        <f t="shared" si="4"/>
        <v>4.3616003650756036E-3</v>
      </c>
      <c r="D47" s="6">
        <f t="shared" si="5"/>
        <v>0.91538319774636046</v>
      </c>
    </row>
    <row r="48" spans="1:4" x14ac:dyDescent="0.3">
      <c r="A48" t="s">
        <v>102</v>
      </c>
      <c r="B48">
        <v>491</v>
      </c>
      <c r="C48" s="5">
        <f t="shared" si="4"/>
        <v>4.3089452298835443E-3</v>
      </c>
      <c r="D48" s="6">
        <f t="shared" si="5"/>
        <v>0.91969214297624402</v>
      </c>
    </row>
    <row r="49" spans="1:4" x14ac:dyDescent="0.3">
      <c r="A49" t="s">
        <v>108</v>
      </c>
      <c r="B49">
        <v>482</v>
      </c>
      <c r="C49" s="5">
        <f t="shared" si="4"/>
        <v>4.2299625270954553E-3</v>
      </c>
      <c r="D49" s="6">
        <f t="shared" si="5"/>
        <v>0.92392210550333953</v>
      </c>
    </row>
    <row r="50" spans="1:4" x14ac:dyDescent="0.3">
      <c r="A50" t="s">
        <v>101</v>
      </c>
      <c r="B50">
        <v>440</v>
      </c>
      <c r="C50" s="5">
        <f t="shared" si="4"/>
        <v>3.8613765807510377E-3</v>
      </c>
      <c r="D50" s="6">
        <f t="shared" si="5"/>
        <v>0.92778348208409056</v>
      </c>
    </row>
    <row r="51" spans="1:4" x14ac:dyDescent="0.3">
      <c r="A51" t="s">
        <v>107</v>
      </c>
      <c r="B51">
        <v>438</v>
      </c>
      <c r="C51" s="5">
        <f t="shared" si="4"/>
        <v>3.8438248690203514E-3</v>
      </c>
      <c r="D51" s="6">
        <f t="shared" si="5"/>
        <v>0.93162730695311091</v>
      </c>
    </row>
    <row r="52" spans="1:4" x14ac:dyDescent="0.3">
      <c r="A52" t="s">
        <v>110</v>
      </c>
      <c r="B52">
        <v>419</v>
      </c>
      <c r="C52" s="5">
        <f t="shared" si="4"/>
        <v>3.6770836075788291E-3</v>
      </c>
      <c r="D52" s="6">
        <f t="shared" si="5"/>
        <v>0.9353043905606897</v>
      </c>
    </row>
    <row r="53" spans="1:4" x14ac:dyDescent="0.3">
      <c r="A53" t="s">
        <v>89</v>
      </c>
      <c r="B53">
        <v>416</v>
      </c>
      <c r="C53" s="5">
        <f t="shared" si="4"/>
        <v>3.6507560399827994E-3</v>
      </c>
      <c r="D53" s="6">
        <f t="shared" si="5"/>
        <v>0.93895514660067247</v>
      </c>
    </row>
    <row r="54" spans="1:4" x14ac:dyDescent="0.3">
      <c r="A54" t="s">
        <v>98</v>
      </c>
      <c r="B54">
        <v>409</v>
      </c>
      <c r="C54" s="5">
        <f t="shared" si="4"/>
        <v>3.5893250489253963E-3</v>
      </c>
      <c r="D54" s="6">
        <f t="shared" si="5"/>
        <v>0.94254447164959787</v>
      </c>
    </row>
    <row r="55" spans="1:4" x14ac:dyDescent="0.3">
      <c r="A55" t="s">
        <v>105</v>
      </c>
      <c r="B55">
        <v>398</v>
      </c>
      <c r="C55" s="5">
        <f t="shared" si="4"/>
        <v>3.4927906344066205E-3</v>
      </c>
      <c r="D55" s="6">
        <f t="shared" si="5"/>
        <v>0.94603726228400453</v>
      </c>
    </row>
    <row r="56" spans="1:4" x14ac:dyDescent="0.3">
      <c r="A56" t="s">
        <v>103</v>
      </c>
      <c r="B56">
        <v>396</v>
      </c>
      <c r="C56" s="5">
        <f t="shared" si="4"/>
        <v>3.4752389226759338E-3</v>
      </c>
      <c r="D56" s="6">
        <f t="shared" si="5"/>
        <v>0.94951250120668051</v>
      </c>
    </row>
    <row r="57" spans="1:4" x14ac:dyDescent="0.3">
      <c r="A57" t="s">
        <v>106</v>
      </c>
      <c r="B57">
        <v>393</v>
      </c>
      <c r="C57" s="5">
        <f t="shared" si="4"/>
        <v>3.4489113550799041E-3</v>
      </c>
      <c r="D57" s="6">
        <f t="shared" si="5"/>
        <v>0.95296141256176037</v>
      </c>
    </row>
    <row r="58" spans="1:4" x14ac:dyDescent="0.3">
      <c r="A58" t="s">
        <v>112</v>
      </c>
      <c r="B58">
        <v>373</v>
      </c>
      <c r="C58" s="5">
        <f t="shared" si="4"/>
        <v>3.2733942377730389E-3</v>
      </c>
      <c r="D58" s="6">
        <f t="shared" si="5"/>
        <v>0.95623480679953343</v>
      </c>
    </row>
    <row r="59" spans="1:4" x14ac:dyDescent="0.3">
      <c r="A59" t="s">
        <v>117</v>
      </c>
      <c r="B59">
        <v>318</v>
      </c>
      <c r="C59" s="5">
        <f t="shared" si="4"/>
        <v>2.7907221651791592E-3</v>
      </c>
      <c r="D59" s="6">
        <f t="shared" si="5"/>
        <v>0.9590255289647126</v>
      </c>
    </row>
    <row r="60" spans="1:4" x14ac:dyDescent="0.3">
      <c r="A60" t="s">
        <v>111</v>
      </c>
      <c r="B60">
        <v>303</v>
      </c>
      <c r="C60" s="5">
        <f t="shared" si="4"/>
        <v>2.65908432719901E-3</v>
      </c>
      <c r="D60" s="6">
        <f t="shared" si="5"/>
        <v>0.96168461329191157</v>
      </c>
    </row>
    <row r="61" spans="1:4" x14ac:dyDescent="0.3">
      <c r="A61" t="s">
        <v>118</v>
      </c>
      <c r="B61">
        <v>260</v>
      </c>
      <c r="C61" s="5">
        <f t="shared" si="4"/>
        <v>2.2817225249892495E-3</v>
      </c>
      <c r="D61" s="6">
        <f t="shared" si="5"/>
        <v>0.96396633581690083</v>
      </c>
    </row>
    <row r="62" spans="1:4" x14ac:dyDescent="0.3">
      <c r="A62" t="s">
        <v>115</v>
      </c>
      <c r="B62">
        <v>252</v>
      </c>
      <c r="C62" s="5">
        <f t="shared" si="4"/>
        <v>2.2115156780665034E-3</v>
      </c>
      <c r="D62" s="6">
        <f t="shared" si="5"/>
        <v>0.96617785149496738</v>
      </c>
    </row>
    <row r="63" spans="1:4" x14ac:dyDescent="0.3">
      <c r="A63" t="s">
        <v>109</v>
      </c>
      <c r="B63">
        <v>248</v>
      </c>
      <c r="C63" s="5">
        <f t="shared" si="4"/>
        <v>2.1764122546051303E-3</v>
      </c>
      <c r="D63" s="6">
        <f t="shared" si="5"/>
        <v>0.96835426374957245</v>
      </c>
    </row>
    <row r="64" spans="1:4" x14ac:dyDescent="0.3">
      <c r="A64" t="s">
        <v>113</v>
      </c>
      <c r="B64">
        <v>213</v>
      </c>
      <c r="C64" s="5">
        <f t="shared" si="4"/>
        <v>1.8692572993181159E-3</v>
      </c>
      <c r="D64" s="6">
        <f t="shared" si="5"/>
        <v>0.97022352104889054</v>
      </c>
    </row>
    <row r="65" spans="1:4" x14ac:dyDescent="0.3">
      <c r="A65" t="s">
        <v>116</v>
      </c>
      <c r="B65">
        <v>187</v>
      </c>
      <c r="C65" s="5">
        <f t="shared" si="4"/>
        <v>1.6410850468191911E-3</v>
      </c>
      <c r="D65" s="6">
        <f t="shared" si="5"/>
        <v>0.97186460609570968</v>
      </c>
    </row>
    <row r="66" spans="1:4" x14ac:dyDescent="0.3">
      <c r="A66" t="s">
        <v>121</v>
      </c>
      <c r="B66">
        <v>184</v>
      </c>
      <c r="C66" s="5">
        <f t="shared" si="4"/>
        <v>1.6147574792231612E-3</v>
      </c>
      <c r="D66" s="6">
        <f t="shared" si="5"/>
        <v>0.97347936357493281</v>
      </c>
    </row>
    <row r="67" spans="1:4" x14ac:dyDescent="0.3">
      <c r="A67" t="s">
        <v>124</v>
      </c>
      <c r="B67">
        <v>161</v>
      </c>
      <c r="C67" s="5">
        <f t="shared" si="4"/>
        <v>1.4129127943202661E-3</v>
      </c>
      <c r="D67" s="6">
        <f t="shared" si="5"/>
        <v>0.97489227636925313</v>
      </c>
    </row>
    <row r="68" spans="1:4" x14ac:dyDescent="0.3">
      <c r="A68" t="s">
        <v>128</v>
      </c>
      <c r="B68">
        <v>154</v>
      </c>
      <c r="C68" s="5">
        <f t="shared" si="4"/>
        <v>1.3514818032628632E-3</v>
      </c>
      <c r="D68" s="6">
        <f t="shared" si="5"/>
        <v>0.97624375817251596</v>
      </c>
    </row>
    <row r="69" spans="1:4" x14ac:dyDescent="0.3">
      <c r="A69" t="s">
        <v>123</v>
      </c>
      <c r="B69">
        <v>145</v>
      </c>
      <c r="C69" s="5">
        <f t="shared" si="4"/>
        <v>1.2724991004747738E-3</v>
      </c>
      <c r="D69" s="6">
        <f t="shared" si="5"/>
        <v>0.97751625727299074</v>
      </c>
    </row>
    <row r="70" spans="1:4" x14ac:dyDescent="0.3">
      <c r="A70" t="s">
        <v>122</v>
      </c>
      <c r="B70">
        <v>141</v>
      </c>
      <c r="C70" s="5">
        <f t="shared" ref="C70:C133" si="6">+B70/$B$4</f>
        <v>1.2373956770134007E-3</v>
      </c>
      <c r="D70" s="6">
        <f t="shared" si="5"/>
        <v>0.97875365295000416</v>
      </c>
    </row>
    <row r="71" spans="1:4" x14ac:dyDescent="0.3">
      <c r="A71" t="s">
        <v>119</v>
      </c>
      <c r="B71">
        <v>135</v>
      </c>
      <c r="C71" s="5">
        <f t="shared" si="6"/>
        <v>1.1847405418213411E-3</v>
      </c>
      <c r="D71" s="6">
        <f t="shared" ref="D71:D134" si="7">+D70+C71</f>
        <v>0.97993839349182554</v>
      </c>
    </row>
    <row r="72" spans="1:4" x14ac:dyDescent="0.3">
      <c r="A72" t="s">
        <v>120</v>
      </c>
      <c r="B72">
        <v>125</v>
      </c>
      <c r="C72" s="5">
        <f t="shared" si="6"/>
        <v>1.0969819831679085E-3</v>
      </c>
      <c r="D72" s="6">
        <f t="shared" si="7"/>
        <v>0.98103537547499342</v>
      </c>
    </row>
    <row r="73" spans="1:4" x14ac:dyDescent="0.3">
      <c r="A73" t="s">
        <v>104</v>
      </c>
      <c r="B73">
        <v>116</v>
      </c>
      <c r="C73" s="5">
        <f t="shared" si="6"/>
        <v>1.0179992803798191E-3</v>
      </c>
      <c r="D73" s="6">
        <f t="shared" si="7"/>
        <v>0.98205337475537324</v>
      </c>
    </row>
    <row r="74" spans="1:4" x14ac:dyDescent="0.3">
      <c r="A74" t="s">
        <v>148</v>
      </c>
      <c r="B74">
        <v>116</v>
      </c>
      <c r="C74" s="5">
        <f t="shared" si="6"/>
        <v>1.0179992803798191E-3</v>
      </c>
      <c r="D74" s="6">
        <f t="shared" si="7"/>
        <v>0.98307137403575307</v>
      </c>
    </row>
    <row r="75" spans="1:4" x14ac:dyDescent="0.3">
      <c r="A75" t="s">
        <v>133</v>
      </c>
      <c r="B75">
        <v>112</v>
      </c>
      <c r="C75" s="5">
        <f t="shared" si="6"/>
        <v>9.8289585691844605E-4</v>
      </c>
      <c r="D75" s="6">
        <f t="shared" si="7"/>
        <v>0.98405426989267153</v>
      </c>
    </row>
    <row r="76" spans="1:4" x14ac:dyDescent="0.3">
      <c r="A76" t="s">
        <v>127</v>
      </c>
      <c r="B76">
        <v>107</v>
      </c>
      <c r="C76" s="5">
        <f t="shared" si="6"/>
        <v>9.3901657759172964E-4</v>
      </c>
      <c r="D76" s="6">
        <f t="shared" si="7"/>
        <v>0.9849932864702633</v>
      </c>
    </row>
    <row r="77" spans="1:4" x14ac:dyDescent="0.3">
      <c r="A77" t="s">
        <v>125</v>
      </c>
      <c r="B77">
        <v>99</v>
      </c>
      <c r="C77" s="5">
        <f t="shared" si="6"/>
        <v>8.6880973066898344E-4</v>
      </c>
      <c r="D77" s="6">
        <f t="shared" si="7"/>
        <v>0.98586209620093224</v>
      </c>
    </row>
    <row r="78" spans="1:4" x14ac:dyDescent="0.3">
      <c r="A78" t="s">
        <v>130</v>
      </c>
      <c r="B78">
        <v>99</v>
      </c>
      <c r="C78" s="5">
        <f t="shared" si="6"/>
        <v>8.6880973066898344E-4</v>
      </c>
      <c r="D78" s="6">
        <f t="shared" si="7"/>
        <v>0.98673090593160118</v>
      </c>
    </row>
    <row r="79" spans="1:4" x14ac:dyDescent="0.3">
      <c r="A79" t="s">
        <v>194</v>
      </c>
      <c r="B79">
        <v>94</v>
      </c>
      <c r="C79" s="5">
        <f t="shared" si="6"/>
        <v>8.2493045134226714E-4</v>
      </c>
      <c r="D79" s="6">
        <f t="shared" si="7"/>
        <v>0.98755583638294342</v>
      </c>
    </row>
    <row r="80" spans="1:4" x14ac:dyDescent="0.3">
      <c r="A80" t="s">
        <v>135</v>
      </c>
      <c r="B80">
        <v>89</v>
      </c>
      <c r="C80" s="5">
        <f t="shared" si="6"/>
        <v>7.8105117201555084E-4</v>
      </c>
      <c r="D80" s="6">
        <f t="shared" si="7"/>
        <v>0.98833688755495896</v>
      </c>
    </row>
    <row r="81" spans="1:4" x14ac:dyDescent="0.3">
      <c r="A81" t="s">
        <v>132</v>
      </c>
      <c r="B81">
        <v>83</v>
      </c>
      <c r="C81" s="5">
        <f t="shared" si="6"/>
        <v>7.2839603682349117E-4</v>
      </c>
      <c r="D81" s="6">
        <f t="shared" si="7"/>
        <v>0.98906528359178247</v>
      </c>
    </row>
    <row r="82" spans="1:4" x14ac:dyDescent="0.3">
      <c r="A82" t="s">
        <v>131</v>
      </c>
      <c r="B82">
        <v>76</v>
      </c>
      <c r="C82" s="9">
        <f t="shared" si="6"/>
        <v>6.6696504576608834E-4</v>
      </c>
      <c r="D82" s="6">
        <f t="shared" si="7"/>
        <v>0.98973224863754861</v>
      </c>
    </row>
    <row r="83" spans="1:4" x14ac:dyDescent="0.3">
      <c r="A83" t="s">
        <v>129</v>
      </c>
      <c r="B83">
        <v>71</v>
      </c>
      <c r="C83" s="9">
        <f t="shared" si="6"/>
        <v>6.2308576643937204E-4</v>
      </c>
      <c r="D83" s="6">
        <f t="shared" si="7"/>
        <v>0.99035533440398793</v>
      </c>
    </row>
    <row r="84" spans="1:4" x14ac:dyDescent="0.3">
      <c r="A84" t="s">
        <v>134</v>
      </c>
      <c r="B84">
        <v>67</v>
      </c>
      <c r="C84" s="9">
        <f t="shared" si="6"/>
        <v>5.8798234297799889E-4</v>
      </c>
      <c r="D84" s="6">
        <f t="shared" si="7"/>
        <v>0.9909433167469659</v>
      </c>
    </row>
    <row r="85" spans="1:4" x14ac:dyDescent="0.3">
      <c r="A85" t="s">
        <v>126</v>
      </c>
      <c r="B85">
        <v>66</v>
      </c>
      <c r="C85" s="9">
        <f t="shared" si="6"/>
        <v>5.7920648711265563E-4</v>
      </c>
      <c r="D85" s="6">
        <f t="shared" si="7"/>
        <v>0.99152252323407852</v>
      </c>
    </row>
    <row r="86" spans="1:4" x14ac:dyDescent="0.3">
      <c r="A86" t="s">
        <v>137</v>
      </c>
      <c r="B86">
        <v>66</v>
      </c>
      <c r="C86" s="9">
        <f t="shared" si="6"/>
        <v>5.7920648711265563E-4</v>
      </c>
      <c r="D86" s="6">
        <f t="shared" si="7"/>
        <v>0.99210172972119115</v>
      </c>
    </row>
    <row r="87" spans="1:4" x14ac:dyDescent="0.3">
      <c r="A87" t="s">
        <v>90</v>
      </c>
      <c r="B87">
        <v>63</v>
      </c>
      <c r="C87" s="9">
        <f t="shared" si="6"/>
        <v>5.5287891951662585E-4</v>
      </c>
      <c r="D87" s="6">
        <f t="shared" si="7"/>
        <v>0.99265460864070776</v>
      </c>
    </row>
    <row r="88" spans="1:4" x14ac:dyDescent="0.3">
      <c r="A88" t="s">
        <v>141</v>
      </c>
      <c r="B88">
        <v>63</v>
      </c>
      <c r="C88" s="9">
        <f t="shared" si="6"/>
        <v>5.5287891951662585E-4</v>
      </c>
      <c r="D88" s="6">
        <f t="shared" si="7"/>
        <v>0.99320748756022437</v>
      </c>
    </row>
    <row r="89" spans="1:4" x14ac:dyDescent="0.3">
      <c r="A89" t="s">
        <v>142</v>
      </c>
      <c r="B89">
        <v>58</v>
      </c>
      <c r="C89" s="9">
        <f t="shared" si="6"/>
        <v>5.0899964018990954E-4</v>
      </c>
      <c r="D89" s="6">
        <f t="shared" si="7"/>
        <v>0.99371648720041428</v>
      </c>
    </row>
    <row r="90" spans="1:4" x14ac:dyDescent="0.3">
      <c r="A90" t="s">
        <v>138</v>
      </c>
      <c r="B90">
        <v>52</v>
      </c>
      <c r="C90" s="9">
        <f t="shared" si="6"/>
        <v>4.5634450499784993E-4</v>
      </c>
      <c r="D90" s="6">
        <f t="shared" si="7"/>
        <v>0.99417283170541215</v>
      </c>
    </row>
    <row r="91" spans="1:4" x14ac:dyDescent="0.3">
      <c r="A91" t="s">
        <v>136</v>
      </c>
      <c r="B91">
        <v>50</v>
      </c>
      <c r="C91" s="9">
        <f t="shared" si="6"/>
        <v>4.3879279326716341E-4</v>
      </c>
      <c r="D91" s="6">
        <f t="shared" si="7"/>
        <v>0.99461162449867935</v>
      </c>
    </row>
    <row r="92" spans="1:4" x14ac:dyDescent="0.3">
      <c r="A92" t="s">
        <v>158</v>
      </c>
      <c r="B92">
        <v>48</v>
      </c>
      <c r="C92" s="9">
        <f t="shared" si="6"/>
        <v>4.2124108153647683E-4</v>
      </c>
      <c r="D92" s="6">
        <f t="shared" si="7"/>
        <v>0.99503286558021586</v>
      </c>
    </row>
    <row r="93" spans="1:4" x14ac:dyDescent="0.3">
      <c r="A93" t="s">
        <v>146</v>
      </c>
      <c r="B93">
        <v>37</v>
      </c>
      <c r="C93" s="9">
        <f t="shared" si="6"/>
        <v>3.2470666701770091E-4</v>
      </c>
      <c r="D93" s="6">
        <f t="shared" si="7"/>
        <v>0.99535757224723354</v>
      </c>
    </row>
    <row r="94" spans="1:4" x14ac:dyDescent="0.3">
      <c r="A94" t="s">
        <v>143</v>
      </c>
      <c r="B94">
        <v>32</v>
      </c>
      <c r="C94" s="9">
        <f t="shared" si="6"/>
        <v>2.8082738769098455E-4</v>
      </c>
      <c r="D94" s="6">
        <f t="shared" si="7"/>
        <v>0.99563839963492451</v>
      </c>
    </row>
    <row r="95" spans="1:4" x14ac:dyDescent="0.3">
      <c r="A95" t="s">
        <v>149</v>
      </c>
      <c r="B95">
        <v>32</v>
      </c>
      <c r="C95" s="9">
        <f t="shared" si="6"/>
        <v>2.8082738769098455E-4</v>
      </c>
      <c r="D95" s="6">
        <f t="shared" si="7"/>
        <v>0.99591922702261548</v>
      </c>
    </row>
    <row r="96" spans="1:4" x14ac:dyDescent="0.3">
      <c r="A96" t="s">
        <v>144</v>
      </c>
      <c r="B96">
        <v>31</v>
      </c>
      <c r="C96" s="9">
        <f t="shared" si="6"/>
        <v>2.7205153182564129E-4</v>
      </c>
      <c r="D96" s="6">
        <f t="shared" si="7"/>
        <v>0.99619127855444112</v>
      </c>
    </row>
    <row r="97" spans="1:4" x14ac:dyDescent="0.3">
      <c r="A97" t="s">
        <v>152</v>
      </c>
      <c r="B97">
        <v>29</v>
      </c>
      <c r="C97" s="9">
        <f t="shared" si="6"/>
        <v>2.5449982009495477E-4</v>
      </c>
      <c r="D97" s="6">
        <f t="shared" si="7"/>
        <v>0.99644577837453607</v>
      </c>
    </row>
    <row r="98" spans="1:4" x14ac:dyDescent="0.3">
      <c r="A98" t="s">
        <v>140</v>
      </c>
      <c r="B98">
        <v>29</v>
      </c>
      <c r="C98" s="9">
        <f t="shared" si="6"/>
        <v>2.5449982009495477E-4</v>
      </c>
      <c r="D98" s="6">
        <f t="shared" si="7"/>
        <v>0.99670027819463103</v>
      </c>
    </row>
    <row r="99" spans="1:4" x14ac:dyDescent="0.3">
      <c r="A99" t="s">
        <v>162</v>
      </c>
      <c r="B99">
        <v>25</v>
      </c>
      <c r="C99" s="9">
        <f t="shared" si="6"/>
        <v>2.193963966335817E-4</v>
      </c>
      <c r="D99" s="6">
        <f t="shared" si="7"/>
        <v>0.99691967459126463</v>
      </c>
    </row>
    <row r="100" spans="1:4" x14ac:dyDescent="0.3">
      <c r="A100" t="s">
        <v>151</v>
      </c>
      <c r="B100">
        <v>22</v>
      </c>
      <c r="C100" s="9">
        <f t="shared" si="6"/>
        <v>1.9306882903755189E-4</v>
      </c>
      <c r="D100" s="6">
        <f t="shared" si="7"/>
        <v>0.99711274342030221</v>
      </c>
    </row>
    <row r="101" spans="1:4" x14ac:dyDescent="0.3">
      <c r="A101" t="s">
        <v>166</v>
      </c>
      <c r="B101">
        <v>21</v>
      </c>
      <c r="C101" s="9">
        <f t="shared" si="6"/>
        <v>1.8429297317220861E-4</v>
      </c>
      <c r="D101" s="6">
        <f t="shared" si="7"/>
        <v>0.99729703639347445</v>
      </c>
    </row>
    <row r="102" spans="1:4" x14ac:dyDescent="0.3">
      <c r="A102" t="s">
        <v>157</v>
      </c>
      <c r="B102">
        <v>20</v>
      </c>
      <c r="C102" s="9">
        <f t="shared" si="6"/>
        <v>1.7551711730686535E-4</v>
      </c>
      <c r="D102" s="6">
        <f t="shared" si="7"/>
        <v>0.99747255351078135</v>
      </c>
    </row>
    <row r="103" spans="1:4" x14ac:dyDescent="0.3">
      <c r="A103" t="s">
        <v>176</v>
      </c>
      <c r="B103">
        <v>18</v>
      </c>
      <c r="C103" s="9">
        <f t="shared" si="6"/>
        <v>1.5796540557617883E-4</v>
      </c>
      <c r="D103" s="6">
        <f t="shared" si="7"/>
        <v>0.99763051891635757</v>
      </c>
    </row>
    <row r="104" spans="1:4" x14ac:dyDescent="0.3">
      <c r="A104" t="s">
        <v>154</v>
      </c>
      <c r="B104">
        <v>18</v>
      </c>
      <c r="C104" s="9">
        <f t="shared" si="6"/>
        <v>1.5796540557617883E-4</v>
      </c>
      <c r="D104" s="6">
        <f t="shared" si="7"/>
        <v>0.99778848432193379</v>
      </c>
    </row>
    <row r="105" spans="1:4" x14ac:dyDescent="0.3">
      <c r="A105" t="s">
        <v>161</v>
      </c>
      <c r="B105">
        <v>18</v>
      </c>
      <c r="C105" s="9">
        <f t="shared" si="6"/>
        <v>1.5796540557617883E-4</v>
      </c>
      <c r="D105" s="6">
        <f t="shared" si="7"/>
        <v>0.99794644972751001</v>
      </c>
    </row>
    <row r="106" spans="1:4" x14ac:dyDescent="0.3">
      <c r="A106" t="s">
        <v>163</v>
      </c>
      <c r="B106">
        <v>17</v>
      </c>
      <c r="C106" s="9">
        <f t="shared" si="6"/>
        <v>1.4918954971083554E-4</v>
      </c>
      <c r="D106" s="6">
        <f t="shared" si="7"/>
        <v>0.99809563927722089</v>
      </c>
    </row>
    <row r="107" spans="1:4" x14ac:dyDescent="0.3">
      <c r="A107" t="s">
        <v>153</v>
      </c>
      <c r="B107">
        <v>16</v>
      </c>
      <c r="C107" s="9">
        <f t="shared" si="6"/>
        <v>1.4041369384549228E-4</v>
      </c>
      <c r="D107" s="6">
        <f t="shared" si="7"/>
        <v>0.99823605297106643</v>
      </c>
    </row>
    <row r="108" spans="1:4" x14ac:dyDescent="0.3">
      <c r="A108" t="s">
        <v>155</v>
      </c>
      <c r="B108">
        <v>15</v>
      </c>
      <c r="C108" s="9">
        <f t="shared" si="6"/>
        <v>1.3163783798014902E-4</v>
      </c>
      <c r="D108" s="6">
        <f t="shared" si="7"/>
        <v>0.99836769080904664</v>
      </c>
    </row>
    <row r="109" spans="1:4" x14ac:dyDescent="0.3">
      <c r="A109" t="s">
        <v>167</v>
      </c>
      <c r="B109">
        <v>15</v>
      </c>
      <c r="C109" s="9">
        <f t="shared" si="6"/>
        <v>1.3163783798014902E-4</v>
      </c>
      <c r="D109" s="6">
        <f t="shared" si="7"/>
        <v>0.99849932864702684</v>
      </c>
    </row>
    <row r="110" spans="1:4" x14ac:dyDescent="0.3">
      <c r="A110" t="s">
        <v>168</v>
      </c>
      <c r="B110">
        <v>14</v>
      </c>
      <c r="C110" s="9">
        <f t="shared" si="6"/>
        <v>1.2286198211480576E-4</v>
      </c>
      <c r="D110" s="6">
        <f t="shared" si="7"/>
        <v>0.99862219062914159</v>
      </c>
    </row>
    <row r="111" spans="1:4" x14ac:dyDescent="0.3">
      <c r="A111" t="s">
        <v>165</v>
      </c>
      <c r="B111">
        <v>13</v>
      </c>
      <c r="C111" s="9">
        <f t="shared" si="6"/>
        <v>1.1408612624946248E-4</v>
      </c>
      <c r="D111" s="6">
        <f t="shared" si="7"/>
        <v>0.99873627675539101</v>
      </c>
    </row>
    <row r="112" spans="1:4" x14ac:dyDescent="0.3">
      <c r="A112" t="s">
        <v>159</v>
      </c>
      <c r="B112">
        <v>13</v>
      </c>
      <c r="C112" s="9">
        <f t="shared" si="6"/>
        <v>1.1408612624946248E-4</v>
      </c>
      <c r="D112" s="6">
        <f t="shared" si="7"/>
        <v>0.99885036288164042</v>
      </c>
    </row>
    <row r="113" spans="1:4" x14ac:dyDescent="0.3">
      <c r="A113" t="s">
        <v>156</v>
      </c>
      <c r="B113">
        <v>13</v>
      </c>
      <c r="C113" s="9">
        <f t="shared" si="6"/>
        <v>1.1408612624946248E-4</v>
      </c>
      <c r="D113" s="6">
        <f t="shared" si="7"/>
        <v>0.99896444900788983</v>
      </c>
    </row>
    <row r="114" spans="1:4" x14ac:dyDescent="0.3">
      <c r="A114" t="s">
        <v>178</v>
      </c>
      <c r="B114">
        <v>11</v>
      </c>
      <c r="C114" s="9">
        <f t="shared" si="6"/>
        <v>9.6534414518775947E-5</v>
      </c>
      <c r="D114" s="6">
        <f t="shared" si="7"/>
        <v>0.99906098342240857</v>
      </c>
    </row>
    <row r="115" spans="1:4" x14ac:dyDescent="0.3">
      <c r="A115" t="s">
        <v>160</v>
      </c>
      <c r="B115">
        <v>8</v>
      </c>
      <c r="C115" s="9">
        <f t="shared" si="6"/>
        <v>7.0206846922746138E-5</v>
      </c>
      <c r="D115" s="6">
        <f t="shared" si="7"/>
        <v>0.99913119026933128</v>
      </c>
    </row>
    <row r="116" spans="1:4" x14ac:dyDescent="0.3">
      <c r="A116" t="s">
        <v>195</v>
      </c>
      <c r="B116">
        <v>8</v>
      </c>
      <c r="C116" s="9">
        <f t="shared" si="6"/>
        <v>7.0206846922746138E-5</v>
      </c>
      <c r="D116" s="6">
        <f t="shared" si="7"/>
        <v>0.999201397116254</v>
      </c>
    </row>
    <row r="117" spans="1:4" x14ac:dyDescent="0.3">
      <c r="A117" t="s">
        <v>139</v>
      </c>
      <c r="B117">
        <v>8</v>
      </c>
      <c r="C117" s="9">
        <f t="shared" si="6"/>
        <v>7.0206846922746138E-5</v>
      </c>
      <c r="D117" s="10">
        <f t="shared" si="7"/>
        <v>0.99927160396317671</v>
      </c>
    </row>
    <row r="118" spans="1:4" x14ac:dyDescent="0.3">
      <c r="A118" t="s">
        <v>145</v>
      </c>
      <c r="B118">
        <v>7</v>
      </c>
      <c r="C118" s="9">
        <f t="shared" si="6"/>
        <v>6.1430991057402878E-5</v>
      </c>
      <c r="D118" s="10">
        <f t="shared" si="7"/>
        <v>0.99933303495423409</v>
      </c>
    </row>
    <row r="119" spans="1:4" x14ac:dyDescent="0.3">
      <c r="A119" t="s">
        <v>182</v>
      </c>
      <c r="B119">
        <v>7</v>
      </c>
      <c r="C119" s="12">
        <f t="shared" si="6"/>
        <v>6.1430991057402878E-5</v>
      </c>
      <c r="D119" s="10">
        <f t="shared" si="7"/>
        <v>0.99939446594529147</v>
      </c>
    </row>
    <row r="120" spans="1:4" x14ac:dyDescent="0.3">
      <c r="A120" t="s">
        <v>150</v>
      </c>
      <c r="B120">
        <v>7</v>
      </c>
      <c r="C120" s="12">
        <f t="shared" si="6"/>
        <v>6.1430991057402878E-5</v>
      </c>
      <c r="D120" s="10">
        <f t="shared" si="7"/>
        <v>0.99945589693634884</v>
      </c>
    </row>
    <row r="121" spans="1:4" x14ac:dyDescent="0.3">
      <c r="A121" t="s">
        <v>164</v>
      </c>
      <c r="B121">
        <v>6</v>
      </c>
      <c r="C121" s="12">
        <f t="shared" si="6"/>
        <v>5.2655135192059604E-5</v>
      </c>
      <c r="D121" s="10">
        <f t="shared" si="7"/>
        <v>0.99950855207154088</v>
      </c>
    </row>
    <row r="122" spans="1:4" x14ac:dyDescent="0.3">
      <c r="A122" t="s">
        <v>147</v>
      </c>
      <c r="B122">
        <v>5</v>
      </c>
      <c r="C122" s="12">
        <f t="shared" si="6"/>
        <v>4.3879279326716337E-5</v>
      </c>
      <c r="D122" s="10">
        <f t="shared" si="7"/>
        <v>0.99955243135086758</v>
      </c>
    </row>
    <row r="123" spans="1:4" x14ac:dyDescent="0.3">
      <c r="A123" t="s">
        <v>179</v>
      </c>
      <c r="B123">
        <v>5</v>
      </c>
      <c r="C123" s="12">
        <f t="shared" si="6"/>
        <v>4.3879279326716337E-5</v>
      </c>
      <c r="D123" s="10">
        <f>+D122+C123</f>
        <v>0.99959631063019427</v>
      </c>
    </row>
    <row r="124" spans="1:4" x14ac:dyDescent="0.3">
      <c r="A124" t="s">
        <v>114</v>
      </c>
      <c r="B124">
        <v>5</v>
      </c>
      <c r="C124" s="12">
        <f t="shared" si="6"/>
        <v>4.3879279326716337E-5</v>
      </c>
      <c r="D124" s="10">
        <f t="shared" si="7"/>
        <v>0.99964018990952097</v>
      </c>
    </row>
    <row r="125" spans="1:4" x14ac:dyDescent="0.3">
      <c r="A125" t="s">
        <v>181</v>
      </c>
      <c r="B125">
        <v>4</v>
      </c>
      <c r="C125" s="12">
        <f t="shared" si="6"/>
        <v>3.5103423461373069E-5</v>
      </c>
      <c r="D125" s="10">
        <f t="shared" si="7"/>
        <v>0.99967529333298233</v>
      </c>
    </row>
    <row r="126" spans="1:4" x14ac:dyDescent="0.3">
      <c r="A126" t="s">
        <v>196</v>
      </c>
      <c r="B126">
        <v>4</v>
      </c>
      <c r="C126" s="12">
        <f t="shared" si="6"/>
        <v>3.5103423461373069E-5</v>
      </c>
      <c r="D126" s="10">
        <f t="shared" si="7"/>
        <v>0.99971039675644369</v>
      </c>
    </row>
    <row r="127" spans="1:4" x14ac:dyDescent="0.3">
      <c r="A127" t="s">
        <v>188</v>
      </c>
      <c r="B127">
        <v>3</v>
      </c>
      <c r="C127" s="12">
        <f t="shared" si="6"/>
        <v>2.6327567596029802E-5</v>
      </c>
      <c r="D127" s="10">
        <f t="shared" si="7"/>
        <v>0.99973672432403971</v>
      </c>
    </row>
    <row r="128" spans="1:4" x14ac:dyDescent="0.3">
      <c r="A128" t="s">
        <v>180</v>
      </c>
      <c r="B128">
        <v>3</v>
      </c>
      <c r="C128" s="12">
        <f t="shared" si="6"/>
        <v>2.6327567596029802E-5</v>
      </c>
      <c r="D128" s="10">
        <f t="shared" si="7"/>
        <v>0.99976305189163572</v>
      </c>
    </row>
    <row r="129" spans="1:4" x14ac:dyDescent="0.3">
      <c r="A129" t="s">
        <v>170</v>
      </c>
      <c r="B129">
        <v>3</v>
      </c>
      <c r="C129" s="12">
        <f t="shared" si="6"/>
        <v>2.6327567596029802E-5</v>
      </c>
      <c r="D129" s="10">
        <f t="shared" si="7"/>
        <v>0.99978937945923174</v>
      </c>
    </row>
    <row r="130" spans="1:4" x14ac:dyDescent="0.3">
      <c r="A130" t="s">
        <v>169</v>
      </c>
      <c r="B130">
        <v>3</v>
      </c>
      <c r="C130" s="12">
        <f t="shared" si="6"/>
        <v>2.6327567596029802E-5</v>
      </c>
      <c r="D130" s="10">
        <f t="shared" si="7"/>
        <v>0.99981570702682776</v>
      </c>
    </row>
    <row r="131" spans="1:4" x14ac:dyDescent="0.3">
      <c r="A131" t="s">
        <v>173</v>
      </c>
      <c r="B131">
        <v>3</v>
      </c>
      <c r="C131" s="12">
        <f t="shared" si="6"/>
        <v>2.6327567596029802E-5</v>
      </c>
      <c r="D131" s="10">
        <f t="shared" si="7"/>
        <v>0.99984203459442378</v>
      </c>
    </row>
    <row r="132" spans="1:4" x14ac:dyDescent="0.3">
      <c r="A132" t="s">
        <v>185</v>
      </c>
      <c r="B132">
        <v>3</v>
      </c>
      <c r="C132" s="12">
        <f t="shared" si="6"/>
        <v>2.6327567596029802E-5</v>
      </c>
      <c r="D132" s="13">
        <f t="shared" si="7"/>
        <v>0.9998683621620198</v>
      </c>
    </row>
    <row r="133" spans="1:4" x14ac:dyDescent="0.3">
      <c r="A133" t="s">
        <v>184</v>
      </c>
      <c r="B133">
        <v>3</v>
      </c>
      <c r="C133" s="12">
        <f t="shared" si="6"/>
        <v>2.6327567596029802E-5</v>
      </c>
      <c r="D133" s="13">
        <f t="shared" si="7"/>
        <v>0.99989468972961582</v>
      </c>
    </row>
    <row r="134" spans="1:4" x14ac:dyDescent="0.3">
      <c r="A134" t="s">
        <v>189</v>
      </c>
      <c r="B134">
        <v>2</v>
      </c>
      <c r="C134" s="12">
        <f t="shared" ref="C134:C135" si="8">+B134/$B$4</f>
        <v>1.7551711730686535E-5</v>
      </c>
      <c r="D134" s="13">
        <f t="shared" si="7"/>
        <v>0.99991224144134649</v>
      </c>
    </row>
    <row r="135" spans="1:4" x14ac:dyDescent="0.3">
      <c r="A135" t="s">
        <v>175</v>
      </c>
      <c r="B135">
        <v>2</v>
      </c>
      <c r="C135" s="12">
        <f t="shared" si="8"/>
        <v>1.7551711730686535E-5</v>
      </c>
      <c r="D135" s="13">
        <f t="shared" ref="D135:D138" si="9">+D134+C135</f>
        <v>0.99992979315307717</v>
      </c>
    </row>
    <row r="136" spans="1:4" x14ac:dyDescent="0.3">
      <c r="A136" t="s">
        <v>187</v>
      </c>
      <c r="B136">
        <v>2</v>
      </c>
      <c r="C136" s="12">
        <f>+B136/$B$4</f>
        <v>1.7551711730686535E-5</v>
      </c>
      <c r="D136" s="13">
        <f t="shared" si="9"/>
        <v>0.99994734486480785</v>
      </c>
    </row>
    <row r="137" spans="1:4" x14ac:dyDescent="0.3">
      <c r="A137" t="s">
        <v>186</v>
      </c>
      <c r="B137">
        <v>2</v>
      </c>
      <c r="C137" s="12">
        <f t="shared" ref="C137:C138" si="10">+B137/$B$4</f>
        <v>1.7551711730686535E-5</v>
      </c>
      <c r="D137" s="13">
        <f t="shared" si="9"/>
        <v>0.99996489657653853</v>
      </c>
    </row>
    <row r="138" spans="1:4" x14ac:dyDescent="0.3">
      <c r="A138" t="s">
        <v>183</v>
      </c>
      <c r="B138">
        <v>1</v>
      </c>
      <c r="C138" s="12">
        <f t="shared" si="10"/>
        <v>8.7758558653432673E-6</v>
      </c>
      <c r="D138" s="13">
        <f t="shared" si="9"/>
        <v>0.99997367243240387</v>
      </c>
    </row>
    <row r="139" spans="1:4" x14ac:dyDescent="0.3">
      <c r="A139" t="s">
        <v>197</v>
      </c>
      <c r="B139">
        <v>1</v>
      </c>
      <c r="C139" s="12">
        <f t="shared" ref="C139:C141" si="11">+B139/$B$4</f>
        <v>8.7758558653432673E-6</v>
      </c>
      <c r="D139" s="13">
        <f t="shared" ref="D139:D141" si="12">+D138+C139</f>
        <v>0.99998244828826921</v>
      </c>
    </row>
    <row r="140" spans="1:4" x14ac:dyDescent="0.3">
      <c r="A140" t="s">
        <v>198</v>
      </c>
      <c r="B140">
        <v>1</v>
      </c>
      <c r="C140" s="12">
        <f t="shared" si="11"/>
        <v>8.7758558653432673E-6</v>
      </c>
      <c r="D140" s="13">
        <f t="shared" si="12"/>
        <v>0.99999122414413455</v>
      </c>
    </row>
    <row r="141" spans="1:4" x14ac:dyDescent="0.3">
      <c r="A141" t="s">
        <v>171</v>
      </c>
      <c r="B141">
        <v>1</v>
      </c>
      <c r="C141" s="12">
        <f t="shared" si="11"/>
        <v>8.7758558653432673E-6</v>
      </c>
      <c r="D141" s="7">
        <f t="shared" si="12"/>
        <v>0.99999999999999989</v>
      </c>
    </row>
  </sheetData>
  <sortState xmlns:xlrd2="http://schemas.microsoft.com/office/spreadsheetml/2017/richdata2" ref="A5:B141">
    <sortCondition descending="1" ref="B5:B14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a2af9ae5f84a33cff609c85bd61bd272">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6674be6957ffe4fa6c51905a475363ad"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47B3FE-AF4A-47DE-8BF3-E45DAD0FE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3.xml><?xml version="1.0" encoding="utf-8"?>
<ds:datastoreItem xmlns:ds="http://schemas.openxmlformats.org/officeDocument/2006/customXml" ds:itemID="{9B90ABD7-0E6A-463E-A001-91EC8095FF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12-25</vt:lpstr>
      <vt:lpstr>Clasif.llamadas 12-25</vt:lpstr>
      <vt:lpstr>Institución 12-25</vt:lpstr>
      <vt:lpstr>Tipo de incidente 12-25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 Siles Marvin</dc:creator>
  <cp:keywords/>
  <dc:description/>
  <cp:lastModifiedBy>Palma Siles Marvin</cp:lastModifiedBy>
  <cp:revision/>
  <dcterms:created xsi:type="dcterms:W3CDTF">2023-03-21T16:40:34Z</dcterms:created>
  <dcterms:modified xsi:type="dcterms:W3CDTF">2026-01-05T15:49:30Z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