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Presupuesto\Ejecución\08 - Agosto\"/>
    </mc:Choice>
  </mc:AlternateContent>
  <xr:revisionPtr revIDLastSave="0" documentId="13_ncr:1_{B96E9356-4D58-4CCD-8A8A-102F16131624}" xr6:coauthVersionLast="47" xr6:coauthVersionMax="47" xr10:uidLastSave="{00000000-0000-0000-0000-000000000000}"/>
  <bookViews>
    <workbookView xWindow="28680" yWindow="-735" windowWidth="24240" windowHeight="13020" xr2:uid="{C50A87A3-AEF0-4411-950A-320E94E560B3}"/>
  </bookViews>
  <sheets>
    <sheet name="Portada" sheetId="1" r:id="rId1"/>
    <sheet name="Transp. Ingr.-SIPP" sheetId="2" r:id="rId2"/>
    <sheet name="Transp. Egr.-SIPP" sheetId="3" r:id="rId3"/>
  </sheets>
  <externalReferences>
    <externalReference r:id="rId4"/>
  </externalReferences>
  <definedNames>
    <definedName name="_xlnm.Print_Area" localSheetId="2">'Transp. Egr.-SIPP'!$A$1:$R$133</definedName>
    <definedName name="_xlnm.Print_Area" localSheetId="1">'Transp. Ingr.-SIPP'!$A$1:$Q$27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1" i="3" l="1"/>
  <c r="O131" i="3"/>
  <c r="N131" i="3"/>
  <c r="M131" i="3"/>
  <c r="P130" i="3"/>
  <c r="O130" i="3"/>
  <c r="N130" i="3"/>
  <c r="M130" i="3"/>
  <c r="P129" i="3"/>
  <c r="P128" i="3" s="1"/>
  <c r="O129" i="3"/>
  <c r="O128" i="3" s="1"/>
  <c r="N129" i="3"/>
  <c r="N128" i="3" s="1"/>
  <c r="M129" i="3"/>
  <c r="M128" i="3" s="1"/>
  <c r="P127" i="3"/>
  <c r="O127" i="3"/>
  <c r="N127" i="3"/>
  <c r="M127" i="3"/>
  <c r="Q127" i="3"/>
  <c r="Q125" i="3" s="1"/>
  <c r="P126" i="3"/>
  <c r="P125" i="3" s="1"/>
  <c r="O126" i="3"/>
  <c r="O125" i="3" s="1"/>
  <c r="N126" i="3"/>
  <c r="N125" i="3" s="1"/>
  <c r="M126" i="3"/>
  <c r="Q126" i="3"/>
  <c r="P124" i="3"/>
  <c r="O124" i="3"/>
  <c r="N124" i="3"/>
  <c r="M124" i="3"/>
  <c r="Q124" i="3"/>
  <c r="P123" i="3"/>
  <c r="P122" i="3" s="1"/>
  <c r="O123" i="3"/>
  <c r="N123" i="3"/>
  <c r="N122" i="3" s="1"/>
  <c r="N121" i="3" s="1"/>
  <c r="M123" i="3"/>
  <c r="M122" i="3" s="1"/>
  <c r="O122" i="3"/>
  <c r="P120" i="3"/>
  <c r="P119" i="3" s="1"/>
  <c r="O120" i="3"/>
  <c r="O119" i="3" s="1"/>
  <c r="N120" i="3"/>
  <c r="M120" i="3"/>
  <c r="N119" i="3"/>
  <c r="M119" i="3"/>
  <c r="P118" i="3"/>
  <c r="P117" i="3" s="1"/>
  <c r="O118" i="3"/>
  <c r="O117" i="3" s="1"/>
  <c r="N118" i="3"/>
  <c r="N117" i="3" s="1"/>
  <c r="M118" i="3"/>
  <c r="M117" i="3" s="1"/>
  <c r="Q118" i="3"/>
  <c r="P116" i="3"/>
  <c r="O116" i="3"/>
  <c r="N116" i="3"/>
  <c r="M116" i="3"/>
  <c r="Q116" i="3"/>
  <c r="P115" i="3"/>
  <c r="O115" i="3"/>
  <c r="N115" i="3"/>
  <c r="M115" i="3"/>
  <c r="Q115" i="3"/>
  <c r="P114" i="3"/>
  <c r="O114" i="3"/>
  <c r="N114" i="3"/>
  <c r="M114" i="3"/>
  <c r="Q114" i="3"/>
  <c r="P113" i="3"/>
  <c r="O113" i="3"/>
  <c r="N113" i="3"/>
  <c r="M113" i="3"/>
  <c r="P112" i="3"/>
  <c r="O112" i="3"/>
  <c r="N112" i="3"/>
  <c r="M112" i="3"/>
  <c r="Q112" i="3"/>
  <c r="P111" i="3"/>
  <c r="O111" i="3"/>
  <c r="N111" i="3"/>
  <c r="M111" i="3"/>
  <c r="Q111" i="3"/>
  <c r="P110" i="3"/>
  <c r="O110" i="3"/>
  <c r="N110" i="3"/>
  <c r="M110" i="3"/>
  <c r="P109" i="3"/>
  <c r="O109" i="3"/>
  <c r="N109" i="3"/>
  <c r="M109" i="3"/>
  <c r="Q109" i="3"/>
  <c r="P106" i="3"/>
  <c r="O106" i="3"/>
  <c r="N106" i="3"/>
  <c r="M106" i="3"/>
  <c r="P105" i="3"/>
  <c r="O105" i="3"/>
  <c r="N105" i="3"/>
  <c r="M105" i="3"/>
  <c r="Q105" i="3"/>
  <c r="P104" i="3"/>
  <c r="O104" i="3"/>
  <c r="N104" i="3"/>
  <c r="M104" i="3"/>
  <c r="Q104" i="3"/>
  <c r="P103" i="3"/>
  <c r="O103" i="3"/>
  <c r="N103" i="3"/>
  <c r="M103" i="3"/>
  <c r="Q103" i="3"/>
  <c r="P102" i="3"/>
  <c r="O102" i="3"/>
  <c r="N102" i="3"/>
  <c r="M102" i="3"/>
  <c r="Q102" i="3"/>
  <c r="P101" i="3"/>
  <c r="O101" i="3"/>
  <c r="N101" i="3"/>
  <c r="M101" i="3"/>
  <c r="Q101" i="3"/>
  <c r="P100" i="3"/>
  <c r="O100" i="3"/>
  <c r="N100" i="3"/>
  <c r="M100" i="3"/>
  <c r="Q100" i="3"/>
  <c r="P99" i="3"/>
  <c r="O99" i="3"/>
  <c r="N99" i="3"/>
  <c r="M99" i="3"/>
  <c r="Q99" i="3"/>
  <c r="P97" i="3"/>
  <c r="P95" i="3" s="1"/>
  <c r="O97" i="3"/>
  <c r="O95" i="3" s="1"/>
  <c r="N97" i="3"/>
  <c r="N95" i="3" s="1"/>
  <c r="M97" i="3"/>
  <c r="Q97" i="3"/>
  <c r="P96" i="3"/>
  <c r="O96" i="3"/>
  <c r="N96" i="3"/>
  <c r="M96" i="3"/>
  <c r="Q96" i="3"/>
  <c r="M95" i="3"/>
  <c r="P94" i="3"/>
  <c r="O94" i="3"/>
  <c r="N94" i="3"/>
  <c r="M94" i="3"/>
  <c r="Q94" i="3"/>
  <c r="P93" i="3"/>
  <c r="O93" i="3"/>
  <c r="N93" i="3"/>
  <c r="M93" i="3"/>
  <c r="Q93" i="3"/>
  <c r="P92" i="3"/>
  <c r="O92" i="3"/>
  <c r="N92" i="3"/>
  <c r="M92" i="3"/>
  <c r="Q92" i="3"/>
  <c r="P91" i="3"/>
  <c r="O91" i="3"/>
  <c r="N91" i="3"/>
  <c r="M91" i="3"/>
  <c r="Q91" i="3"/>
  <c r="P90" i="3"/>
  <c r="O90" i="3"/>
  <c r="N90" i="3"/>
  <c r="M90" i="3"/>
  <c r="Q90" i="3"/>
  <c r="Q89" i="3"/>
  <c r="P88" i="3"/>
  <c r="P87" i="3" s="1"/>
  <c r="O88" i="3"/>
  <c r="N88" i="3"/>
  <c r="M88" i="3"/>
  <c r="Q88" i="3"/>
  <c r="O87" i="3"/>
  <c r="N87" i="3"/>
  <c r="M87" i="3"/>
  <c r="P86" i="3"/>
  <c r="O86" i="3"/>
  <c r="N86" i="3"/>
  <c r="M86" i="3"/>
  <c r="P85" i="3"/>
  <c r="O85" i="3"/>
  <c r="N85" i="3"/>
  <c r="M85" i="3"/>
  <c r="Q85" i="3"/>
  <c r="P84" i="3"/>
  <c r="O84" i="3"/>
  <c r="N84" i="3"/>
  <c r="M84" i="3"/>
  <c r="Q84" i="3"/>
  <c r="P83" i="3"/>
  <c r="O83" i="3"/>
  <c r="O82" i="3" s="1"/>
  <c r="N83" i="3"/>
  <c r="N82" i="3" s="1"/>
  <c r="M83" i="3"/>
  <c r="M82" i="3" s="1"/>
  <c r="P80" i="3"/>
  <c r="O80" i="3"/>
  <c r="O79" i="3" s="1"/>
  <c r="N80" i="3"/>
  <c r="N79" i="3" s="1"/>
  <c r="M80" i="3"/>
  <c r="M79" i="3" s="1"/>
  <c r="Q80" i="3"/>
  <c r="P79" i="3"/>
  <c r="Q79" i="3"/>
  <c r="P78" i="3"/>
  <c r="P77" i="3" s="1"/>
  <c r="O78" i="3"/>
  <c r="O77" i="3" s="1"/>
  <c r="N78" i="3"/>
  <c r="N77" i="3" s="1"/>
  <c r="M78" i="3"/>
  <c r="Q77" i="3"/>
  <c r="Q78" i="3"/>
  <c r="M77" i="3"/>
  <c r="P76" i="3"/>
  <c r="O76" i="3"/>
  <c r="N76" i="3"/>
  <c r="M76" i="3"/>
  <c r="P75" i="3"/>
  <c r="O75" i="3"/>
  <c r="N75" i="3"/>
  <c r="M75" i="3"/>
  <c r="P74" i="3"/>
  <c r="O74" i="3"/>
  <c r="N74" i="3"/>
  <c r="M74" i="3"/>
  <c r="P73" i="3"/>
  <c r="O73" i="3"/>
  <c r="N73" i="3"/>
  <c r="M73" i="3"/>
  <c r="Q73" i="3"/>
  <c r="P72" i="3"/>
  <c r="P69" i="3" s="1"/>
  <c r="O72" i="3"/>
  <c r="N72" i="3"/>
  <c r="M72" i="3"/>
  <c r="P71" i="3"/>
  <c r="O71" i="3"/>
  <c r="N71" i="3"/>
  <c r="M71" i="3"/>
  <c r="P70" i="3"/>
  <c r="O70" i="3"/>
  <c r="O69" i="3" s="1"/>
  <c r="N70" i="3"/>
  <c r="N69" i="3" s="1"/>
  <c r="M70" i="3"/>
  <c r="M69" i="3" s="1"/>
  <c r="P68" i="3"/>
  <c r="O68" i="3"/>
  <c r="N68" i="3"/>
  <c r="M68" i="3"/>
  <c r="Q68" i="3"/>
  <c r="P67" i="3"/>
  <c r="O67" i="3"/>
  <c r="N67" i="3"/>
  <c r="M67" i="3"/>
  <c r="Q67" i="3"/>
  <c r="P66" i="3"/>
  <c r="O66" i="3"/>
  <c r="N66" i="3"/>
  <c r="M66" i="3"/>
  <c r="Q66" i="3"/>
  <c r="P65" i="3"/>
  <c r="P64" i="3" s="1"/>
  <c r="O65" i="3"/>
  <c r="O64" i="3" s="1"/>
  <c r="N65" i="3"/>
  <c r="M65" i="3"/>
  <c r="N64" i="3"/>
  <c r="M64" i="3"/>
  <c r="P63" i="3"/>
  <c r="O63" i="3"/>
  <c r="N63" i="3"/>
  <c r="M63" i="3"/>
  <c r="P62" i="3"/>
  <c r="O62" i="3"/>
  <c r="N62" i="3"/>
  <c r="M62" i="3"/>
  <c r="P61" i="3"/>
  <c r="O61" i="3"/>
  <c r="N61" i="3"/>
  <c r="M61" i="3"/>
  <c r="M59" i="3" s="1"/>
  <c r="P60" i="3"/>
  <c r="O60" i="3"/>
  <c r="N60" i="3"/>
  <c r="N59" i="3" s="1"/>
  <c r="M60" i="3"/>
  <c r="P58" i="3"/>
  <c r="O58" i="3"/>
  <c r="N58" i="3"/>
  <c r="M58" i="3"/>
  <c r="P57" i="3"/>
  <c r="O57" i="3"/>
  <c r="N57" i="3"/>
  <c r="M57" i="3"/>
  <c r="Q57" i="3"/>
  <c r="P56" i="3"/>
  <c r="O56" i="3"/>
  <c r="N56" i="3"/>
  <c r="M56" i="3"/>
  <c r="Q56" i="3"/>
  <c r="P55" i="3"/>
  <c r="O55" i="3"/>
  <c r="N55" i="3"/>
  <c r="M55" i="3"/>
  <c r="Q55" i="3"/>
  <c r="P54" i="3"/>
  <c r="O54" i="3"/>
  <c r="N54" i="3"/>
  <c r="M54" i="3"/>
  <c r="Q54" i="3"/>
  <c r="P53" i="3"/>
  <c r="O53" i="3"/>
  <c r="N53" i="3"/>
  <c r="M53" i="3"/>
  <c r="Q53" i="3"/>
  <c r="P52" i="3"/>
  <c r="O52" i="3"/>
  <c r="N52" i="3"/>
  <c r="M52" i="3"/>
  <c r="P50" i="3"/>
  <c r="O50" i="3"/>
  <c r="N50" i="3"/>
  <c r="M50" i="3"/>
  <c r="P49" i="3"/>
  <c r="O49" i="3"/>
  <c r="N49" i="3"/>
  <c r="M49" i="3"/>
  <c r="P48" i="3"/>
  <c r="O48" i="3"/>
  <c r="N48" i="3"/>
  <c r="M48" i="3"/>
  <c r="P47" i="3"/>
  <c r="O47" i="3"/>
  <c r="N47" i="3"/>
  <c r="M47" i="3"/>
  <c r="P46" i="3"/>
  <c r="O46" i="3"/>
  <c r="N46" i="3"/>
  <c r="M46" i="3"/>
  <c r="P45" i="3"/>
  <c r="P44" i="3" s="1"/>
  <c r="O45" i="3"/>
  <c r="O44" i="3" s="1"/>
  <c r="N45" i="3"/>
  <c r="M45" i="3"/>
  <c r="Q45" i="3"/>
  <c r="P43" i="3"/>
  <c r="O43" i="3"/>
  <c r="N43" i="3"/>
  <c r="M43" i="3"/>
  <c r="Q43" i="3"/>
  <c r="P42" i="3"/>
  <c r="O42" i="3"/>
  <c r="N42" i="3"/>
  <c r="M42" i="3"/>
  <c r="Q42" i="3"/>
  <c r="P41" i="3"/>
  <c r="O41" i="3"/>
  <c r="N41" i="3"/>
  <c r="M41" i="3"/>
  <c r="Q41" i="3"/>
  <c r="P40" i="3"/>
  <c r="O40" i="3"/>
  <c r="N40" i="3"/>
  <c r="N39" i="3" s="1"/>
  <c r="M40" i="3"/>
  <c r="M39" i="3" s="1"/>
  <c r="P38" i="3"/>
  <c r="O38" i="3"/>
  <c r="N38" i="3"/>
  <c r="M38" i="3"/>
  <c r="P37" i="3"/>
  <c r="O37" i="3"/>
  <c r="N37" i="3"/>
  <c r="M37" i="3"/>
  <c r="P36" i="3"/>
  <c r="P33" i="3" s="1"/>
  <c r="O36" i="3"/>
  <c r="O33" i="3" s="1"/>
  <c r="N36" i="3"/>
  <c r="M36" i="3"/>
  <c r="P35" i="3"/>
  <c r="O35" i="3"/>
  <c r="N35" i="3"/>
  <c r="M35" i="3"/>
  <c r="P34" i="3"/>
  <c r="O34" i="3"/>
  <c r="N34" i="3"/>
  <c r="N33" i="3" s="1"/>
  <c r="M34" i="3"/>
  <c r="M33" i="3" s="1"/>
  <c r="P31" i="3"/>
  <c r="O31" i="3"/>
  <c r="N31" i="3"/>
  <c r="M31" i="3"/>
  <c r="Q31" i="3"/>
  <c r="P30" i="3"/>
  <c r="O30" i="3"/>
  <c r="N30" i="3"/>
  <c r="M30" i="3"/>
  <c r="M27" i="3" s="1"/>
  <c r="Q30" i="3"/>
  <c r="P29" i="3"/>
  <c r="O29" i="3"/>
  <c r="N29" i="3"/>
  <c r="M29" i="3"/>
  <c r="Q29" i="3"/>
  <c r="P28" i="3"/>
  <c r="O28" i="3"/>
  <c r="N28" i="3"/>
  <c r="M28" i="3"/>
  <c r="N27" i="3"/>
  <c r="P26" i="3"/>
  <c r="P21" i="3" s="1"/>
  <c r="O26" i="3"/>
  <c r="N26" i="3"/>
  <c r="M26" i="3"/>
  <c r="P25" i="3"/>
  <c r="O25" i="3"/>
  <c r="N25" i="3"/>
  <c r="M25" i="3"/>
  <c r="P24" i="3"/>
  <c r="O24" i="3"/>
  <c r="N24" i="3"/>
  <c r="M24" i="3"/>
  <c r="Q24" i="3"/>
  <c r="P23" i="3"/>
  <c r="O23" i="3"/>
  <c r="N23" i="3"/>
  <c r="M23" i="3"/>
  <c r="P22" i="3"/>
  <c r="O22" i="3"/>
  <c r="N22" i="3"/>
  <c r="M22" i="3"/>
  <c r="O21" i="3"/>
  <c r="N21" i="3"/>
  <c r="P20" i="3"/>
  <c r="O20" i="3"/>
  <c r="N20" i="3"/>
  <c r="M20" i="3"/>
  <c r="Q20" i="3"/>
  <c r="P19" i="3"/>
  <c r="O19" i="3"/>
  <c r="N19" i="3"/>
  <c r="M19" i="3"/>
  <c r="Q19" i="3"/>
  <c r="P18" i="3"/>
  <c r="O18" i="3"/>
  <c r="N18" i="3"/>
  <c r="M18" i="3"/>
  <c r="Q18" i="3"/>
  <c r="P17" i="3"/>
  <c r="O17" i="3"/>
  <c r="N17" i="3"/>
  <c r="M17" i="3"/>
  <c r="Q17" i="3"/>
  <c r="P16" i="3"/>
  <c r="O16" i="3"/>
  <c r="N16" i="3"/>
  <c r="M16" i="3"/>
  <c r="M15" i="3"/>
  <c r="P14" i="3"/>
  <c r="O14" i="3"/>
  <c r="N14" i="3"/>
  <c r="M14" i="3"/>
  <c r="P13" i="3"/>
  <c r="O13" i="3"/>
  <c r="O12" i="3" s="1"/>
  <c r="N13" i="3"/>
  <c r="N12" i="3" s="1"/>
  <c r="M13" i="3"/>
  <c r="P12" i="3"/>
  <c r="M12" i="3"/>
  <c r="P11" i="3"/>
  <c r="P9" i="3" s="1"/>
  <c r="O11" i="3"/>
  <c r="O9" i="3" s="1"/>
  <c r="N11" i="3"/>
  <c r="M11" i="3"/>
  <c r="P10" i="3"/>
  <c r="O10" i="3"/>
  <c r="N10" i="3"/>
  <c r="M10" i="3"/>
  <c r="N9" i="3"/>
  <c r="M9" i="3"/>
  <c r="A4" i="3"/>
  <c r="Q24" i="2"/>
  <c r="P23" i="2"/>
  <c r="O23" i="2"/>
  <c r="N23" i="2"/>
  <c r="M23" i="2"/>
  <c r="Q23" i="2"/>
  <c r="Q22" i="2"/>
  <c r="P19" i="2"/>
  <c r="O19" i="2"/>
  <c r="N19" i="2"/>
  <c r="M19" i="2"/>
  <c r="M18" i="2" s="1"/>
  <c r="P18" i="2"/>
  <c r="O18" i="2"/>
  <c r="N18" i="2"/>
  <c r="P16" i="2"/>
  <c r="P15" i="2" s="1"/>
  <c r="P14" i="2" s="1"/>
  <c r="O16" i="2"/>
  <c r="N16" i="2"/>
  <c r="M16" i="2"/>
  <c r="O15" i="2"/>
  <c r="N15" i="2"/>
  <c r="M15" i="2"/>
  <c r="M14" i="2" s="1"/>
  <c r="O14" i="2"/>
  <c r="N14" i="2"/>
  <c r="P13" i="2"/>
  <c r="O13" i="2"/>
  <c r="N13" i="2"/>
  <c r="M13" i="2"/>
  <c r="Q12" i="2"/>
  <c r="P11" i="2"/>
  <c r="P10" i="2" s="1"/>
  <c r="P9" i="2" s="1"/>
  <c r="P8" i="2" s="1"/>
  <c r="P7" i="2" s="1"/>
  <c r="O11" i="2"/>
  <c r="O10" i="2" s="1"/>
  <c r="O9" i="2" s="1"/>
  <c r="O8" i="2" s="1"/>
  <c r="O7" i="2" s="1"/>
  <c r="N11" i="2"/>
  <c r="M11" i="2"/>
  <c r="N10" i="2"/>
  <c r="M10" i="2"/>
  <c r="N9" i="2"/>
  <c r="M9" i="2"/>
  <c r="M8" i="2" s="1"/>
  <c r="M7" i="2" s="1"/>
  <c r="N8" i="2"/>
  <c r="B4" i="2"/>
  <c r="P15" i="3" l="1"/>
  <c r="M108" i="3"/>
  <c r="M107" i="3" s="1"/>
  <c r="P89" i="3"/>
  <c r="O39" i="3"/>
  <c r="P98" i="3"/>
  <c r="N108" i="3"/>
  <c r="N107" i="3" s="1"/>
  <c r="M98" i="3"/>
  <c r="M125" i="3"/>
  <c r="M121" i="3" s="1"/>
  <c r="N51" i="3"/>
  <c r="P108" i="3"/>
  <c r="P107" i="3" s="1"/>
  <c r="P82" i="3"/>
  <c r="P81" i="3" s="1"/>
  <c r="O98" i="3"/>
  <c r="M21" i="3"/>
  <c r="N98" i="3"/>
  <c r="N15" i="3"/>
  <c r="N8" i="3" s="1"/>
  <c r="O27" i="3"/>
  <c r="M44" i="3"/>
  <c r="P59" i="3"/>
  <c r="O121" i="3"/>
  <c r="P39" i="3"/>
  <c r="N44" i="3"/>
  <c r="N32" i="3" s="1"/>
  <c r="M51" i="3"/>
  <c r="M32" i="3" s="1"/>
  <c r="O59" i="3"/>
  <c r="Q119" i="3"/>
  <c r="Q129" i="3"/>
  <c r="N7" i="2"/>
  <c r="Q40" i="3"/>
  <c r="Q58" i="3"/>
  <c r="N89" i="3"/>
  <c r="N81" i="3" s="1"/>
  <c r="Q10" i="2"/>
  <c r="Q11" i="2"/>
  <c r="Q39" i="3"/>
  <c r="Q44" i="3"/>
  <c r="Q13" i="3"/>
  <c r="Q22" i="3"/>
  <c r="Q23" i="3"/>
  <c r="Q25" i="3"/>
  <c r="Q26" i="3"/>
  <c r="Q64" i="3"/>
  <c r="Q65" i="3"/>
  <c r="Q95" i="3"/>
  <c r="Q14" i="3"/>
  <c r="O89" i="3"/>
  <c r="O81" i="3" s="1"/>
  <c r="Q12" i="3"/>
  <c r="Q86" i="3"/>
  <c r="Q98" i="3"/>
  <c r="Q106" i="3"/>
  <c r="Q117" i="3"/>
  <c r="P121" i="3"/>
  <c r="M8" i="3"/>
  <c r="Q70" i="3"/>
  <c r="Q71" i="3"/>
  <c r="Q72" i="3"/>
  <c r="Q74" i="3"/>
  <c r="Q75" i="3"/>
  <c r="Q76" i="3"/>
  <c r="Q123" i="3"/>
  <c r="O15" i="3"/>
  <c r="Q34" i="3"/>
  <c r="Q35" i="3"/>
  <c r="Q36" i="3"/>
  <c r="Q37" i="3"/>
  <c r="Q38" i="3"/>
  <c r="Q46" i="3"/>
  <c r="Q47" i="3"/>
  <c r="Q48" i="3"/>
  <c r="Q49" i="3"/>
  <c r="Q50" i="3"/>
  <c r="Q60" i="3"/>
  <c r="Q61" i="3"/>
  <c r="Q62" i="3"/>
  <c r="Q63" i="3"/>
  <c r="O108" i="3"/>
  <c r="O107" i="3" s="1"/>
  <c r="Q122" i="3"/>
  <c r="Q51" i="3"/>
  <c r="M89" i="3"/>
  <c r="Q16" i="3"/>
  <c r="Q59" i="3"/>
  <c r="Q110" i="3"/>
  <c r="Q113" i="3"/>
  <c r="Q15" i="2"/>
  <c r="Q14" i="2"/>
  <c r="P27" i="3"/>
  <c r="P8" i="3" s="1"/>
  <c r="O51" i="3"/>
  <c r="Q19" i="2"/>
  <c r="Q10" i="3"/>
  <c r="Q11" i="3"/>
  <c r="Q15" i="3"/>
  <c r="Q28" i="3"/>
  <c r="P51" i="3"/>
  <c r="P32" i="3" s="1"/>
  <c r="Q108" i="3"/>
  <c r="Q120" i="3"/>
  <c r="Q27" i="3"/>
  <c r="Q52" i="3"/>
  <c r="Q82" i="3"/>
  <c r="Q130" i="3"/>
  <c r="Q131" i="3"/>
  <c r="Q83" i="3"/>
  <c r="Q17" i="2"/>
  <c r="Q18" i="2"/>
  <c r="Q121" i="3"/>
  <c r="Q16" i="2"/>
  <c r="Q87" i="3"/>
  <c r="Q128" i="3"/>
  <c r="P132" i="3" l="1"/>
  <c r="M81" i="3"/>
  <c r="O32" i="3"/>
  <c r="N132" i="3"/>
  <c r="O8" i="3"/>
  <c r="Q107" i="3"/>
  <c r="Q81" i="3"/>
  <c r="Q13" i="2"/>
  <c r="Q21" i="3"/>
  <c r="V12" i="2"/>
  <c r="Q9" i="2"/>
  <c r="O132" i="3"/>
  <c r="Q9" i="3"/>
  <c r="Q8" i="3"/>
  <c r="Q69" i="3"/>
  <c r="M132" i="3"/>
  <c r="Q33" i="3"/>
  <c r="Q32" i="3" l="1"/>
  <c r="Q132" i="3"/>
  <c r="Q8" i="2"/>
  <c r="Q7" i="2"/>
</calcChain>
</file>

<file path=xl/sharedStrings.xml><?xml version="1.0" encoding="utf-8"?>
<sst xmlns="http://schemas.openxmlformats.org/spreadsheetml/2006/main" count="419" uniqueCount="403">
  <si>
    <t>Sistema de Emergencias 9-1-1</t>
  </si>
  <si>
    <t>Ejecución de los Ingresos y Egresos Presupuestarios</t>
  </si>
  <si>
    <t>Agosto, 2023</t>
  </si>
  <si>
    <t>Ejecución de los Ingresos</t>
  </si>
  <si>
    <t>Cuenta</t>
  </si>
  <si>
    <t>Descripción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</si>
  <si>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</si>
  <si>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</si>
  <si>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</si>
  <si>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</si>
  <si>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</si>
  <si>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</si>
  <si>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</si>
  <si>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</si>
  <si>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</si>
  <si>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</si>
  <si>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</si>
  <si>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</si>
  <si>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</si>
  <si>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</si>
  <si>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</si>
  <si>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</si>
  <si>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</si>
  <si>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</si>
  <si>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</si>
  <si>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</si>
  <si>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</si>
  <si>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</si>
  <si>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</si>
  <si>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0004-1-1-3-2-02-09-0-0-01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</si>
  <si>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</si>
  <si>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</si>
  <si>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</si>
  <si>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</si>
  <si>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</si>
  <si>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</si>
  <si>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</si>
  <si>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</si>
  <si>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</si>
  <si>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</si>
  <si>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</si>
  <si>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</si>
  <si>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0004-1-3-3-1-09-00-0-0-01</t>
  </si>
  <si>
    <t>MULTAS, SANCIONES, REMATES Y COMISOS</t>
  </si>
  <si>
    <t>1.3.3.1.00.00.0.0.000</t>
  </si>
  <si>
    <t>0004-1-3-9-1-00-00-0-0-06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</si>
  <si>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</si>
  <si>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</si>
  <si>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</si>
  <si>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</si>
  <si>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</si>
  <si>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</si>
  <si>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0004-1-3-9-9-00-00-0-0-06</t>
  </si>
  <si>
    <t>Otras multas y sanciones</t>
  </si>
  <si>
    <t>1.3.9.0.00.00.0.0.000</t>
  </si>
  <si>
    <t>OTROS INGRESOS NO TRIBUTARIOS</t>
  </si>
  <si>
    <t>1.3.9.1.00.00.0.0.000</t>
  </si>
  <si>
    <t>Reintegros y devoluciones</t>
  </si>
  <si>
    <t>Ejecución de egresos por programa</t>
  </si>
  <si>
    <t>01 Sistema de Emergencias 9-1-1</t>
  </si>
  <si>
    <t>Total general</t>
  </si>
  <si>
    <t>13</t>
  </si>
  <si>
    <t>14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</si>
  <si>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</si>
  <si>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</si>
  <si>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</si>
  <si>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</si>
  <si>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</si>
  <si>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</si>
  <si>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</si>
  <si>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0005-0-01-03</t>
  </si>
  <si>
    <t>0.01.03</t>
  </si>
  <si>
    <t>Servicios Especiales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</si>
  <si>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</si>
  <si>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</si>
  <si>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</si>
  <si>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</si>
  <si>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</si>
  <si>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</si>
  <si>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</si>
  <si>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</si>
  <si>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</si>
  <si>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</si>
  <si>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</si>
  <si>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</si>
  <si>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</si>
  <si>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</si>
  <si>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</si>
  <si>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</si>
  <si>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0005-0-03-03</t>
  </si>
  <si>
    <t>0.03.03</t>
  </si>
  <si>
    <t>Decimotercer mes</t>
  </si>
  <si>
    <t>0005-0-03-04</t>
  </si>
  <si>
    <t>0.03.04</t>
  </si>
  <si>
    <t>Salario escolar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</si>
  <si>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</si>
  <si>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</si>
  <si>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</si>
  <si>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</si>
  <si>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</si>
  <si>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</si>
  <si>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</si>
  <si>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</si>
  <si>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</si>
  <si>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</si>
  <si>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</si>
  <si>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</si>
  <si>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</si>
  <si>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</si>
  <si>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</si>
  <si>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</si>
  <si>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</si>
  <si>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</si>
  <si>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</si>
  <si>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</si>
  <si>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</si>
  <si>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</si>
  <si>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</si>
  <si>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</si>
  <si>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</si>
  <si>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</si>
  <si>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</si>
  <si>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</si>
  <si>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</si>
  <si>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</si>
  <si>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</si>
  <si>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</si>
  <si>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</si>
  <si>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</si>
  <si>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</si>
  <si>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</si>
  <si>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</si>
  <si>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</si>
  <si>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0005-1-01-01</t>
  </si>
  <si>
    <t>1.01.01</t>
  </si>
  <si>
    <t>Alquiler de edificios, locales y terrenos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</si>
  <si>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</si>
  <si>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</si>
  <si>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</si>
  <si>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</si>
  <si>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</si>
  <si>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</si>
  <si>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0005-1-01-04</t>
  </si>
  <si>
    <t>1.01.04</t>
  </si>
  <si>
    <t>Alquiler de equipo y derechos para telecomunicacion</t>
  </si>
  <si>
    <t>0005-1-01-99</t>
  </si>
  <si>
    <t>1.01.99</t>
  </si>
  <si>
    <t>Otros alquileres</t>
  </si>
  <si>
    <t>0005-1-02</t>
  </si>
  <si>
    <t>SERVICIOS BÁSICOS</t>
  </si>
  <si>
    <t>0005-1-02-01</t>
  </si>
  <si>
    <t>1.02.01</t>
  </si>
  <si>
    <t>Servicio de agua y alcantarillado</t>
  </si>
  <si>
    <t>0005-1-02-02</t>
  </si>
  <si>
    <t>1.02.02</t>
  </si>
  <si>
    <t>Servicio de energía eléctrica</t>
  </si>
  <si>
    <t>0005-1-02-03</t>
  </si>
  <si>
    <t>1.02.03</t>
  </si>
  <si>
    <t>Servicio de correo</t>
  </si>
  <si>
    <t>0005-1-02-04</t>
  </si>
  <si>
    <t>1.02.04</t>
  </si>
  <si>
    <t>Servicio de telecomunicaciones</t>
  </si>
  <si>
    <t>0005-1-03</t>
  </si>
  <si>
    <t>SERVICIOS COMERCIALES Y FINANCIEROS</t>
  </si>
  <si>
    <t>0005-1-03-01</t>
  </si>
  <si>
    <t>1.03.01</t>
  </si>
  <si>
    <t>Información</t>
  </si>
  <si>
    <t>0005-1-03-02</t>
  </si>
  <si>
    <t>1.03.02</t>
  </si>
  <si>
    <t>Publicidad y propaganda</t>
  </si>
  <si>
    <t>0005-1-03-03</t>
  </si>
  <si>
    <t>1.03.03</t>
  </si>
  <si>
    <t>Impresión, encuadernación y otros</t>
  </si>
  <si>
    <t>0005-1-03-04</t>
  </si>
  <si>
    <t>1.03.04</t>
  </si>
  <si>
    <t>Transporte de bienes</t>
  </si>
  <si>
    <t>0005-1-03-06</t>
  </si>
  <si>
    <t>1.03.06</t>
  </si>
  <si>
    <t>Comisiones y gastos por servicios financieros y comerciales</t>
  </si>
  <si>
    <t>0005-1-03-07</t>
  </si>
  <si>
    <t>1.03.07</t>
  </si>
  <si>
    <t>Servicios de tecnologías de información</t>
  </si>
  <si>
    <t>0005-1-04</t>
  </si>
  <si>
    <t>SERVICIOS DE GESTIÓN Y APOYO</t>
  </si>
  <si>
    <t>0005-1-04-01</t>
  </si>
  <si>
    <t>1.04.01</t>
  </si>
  <si>
    <t>Servicios en ciencias de la salud</t>
  </si>
  <si>
    <t>0005-1-04-02</t>
  </si>
  <si>
    <t>1.04.02</t>
  </si>
  <si>
    <t>Servicios jurídicos</t>
  </si>
  <si>
    <t>0005-1-04-03</t>
  </si>
  <si>
    <t>1.04.03</t>
  </si>
  <si>
    <t>Servicios de ingeniería y arquitectura</t>
  </si>
  <si>
    <t>0005-1-04-04</t>
  </si>
  <si>
    <t>1.04.04</t>
  </si>
  <si>
    <t>Servicios en ciencias económicas y sociales</t>
  </si>
  <si>
    <t>0005-1-04-05</t>
  </si>
  <si>
    <t>1.04.05</t>
  </si>
  <si>
    <t>Servicios informáticos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</si>
  <si>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</si>
  <si>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</si>
  <si>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</si>
  <si>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</si>
  <si>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</si>
  <si>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</si>
  <si>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</si>
  <si>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</si>
  <si>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0005-1-05-01</t>
  </si>
  <si>
    <t>1.05.01</t>
  </si>
  <si>
    <t>Transporte dentro del país</t>
  </si>
  <si>
    <t>0005-1-05-02</t>
  </si>
  <si>
    <t>1.05.02</t>
  </si>
  <si>
    <t>Viáticos dentro del país</t>
  </si>
  <si>
    <t>0005-1-05-03</t>
  </si>
  <si>
    <t>1.05.03</t>
  </si>
  <si>
    <t>Transporte en el exterior</t>
  </si>
  <si>
    <t>0005-1-05-04</t>
  </si>
  <si>
    <t>1.05.04</t>
  </si>
  <si>
    <t>Viáticos en el exterior</t>
  </si>
  <si>
    <t>0005-1-06</t>
  </si>
  <si>
    <t>SEGUROS, REASEGUROS Y OTRAS OBLIGACIONES</t>
  </si>
  <si>
    <t>0005-1-06-01</t>
  </si>
  <si>
    <t>1.06.01</t>
  </si>
  <si>
    <t>Seguros</t>
  </si>
  <si>
    <t>0005-1-07</t>
  </si>
  <si>
    <t>CAPACITACIÓN Y PROTOCOLO</t>
  </si>
  <si>
    <t>0005-1-07-01</t>
  </si>
  <si>
    <t>1.07.01</t>
  </si>
  <si>
    <t>Actividades de capacitación</t>
  </si>
  <si>
    <t>0005-1-07-02</t>
  </si>
  <si>
    <t>1.07.02</t>
  </si>
  <si>
    <t>Actividades protocolarias y sociales</t>
  </si>
  <si>
    <t>0005-1-08</t>
  </si>
  <si>
    <t>MANTENIMIENTO Y REPARACIÓN</t>
  </si>
  <si>
    <t>0005-1-08-01</t>
  </si>
  <si>
    <t>1.08.01</t>
  </si>
  <si>
    <t>Mantenimiento de edificios/ locales y terrenos</t>
  </si>
  <si>
    <t>0005-1-08-04</t>
  </si>
  <si>
    <t>1.08.04</t>
  </si>
  <si>
    <t>Mantenimiento y reparacion de maquinaria y equipo</t>
  </si>
  <si>
    <t>0005-1-08-05</t>
  </si>
  <si>
    <t>1.08.05</t>
  </si>
  <si>
    <t>Mantenimiento y reparación de equipo de transporte</t>
  </si>
  <si>
    <t>0005-1-08-06</t>
  </si>
  <si>
    <t>1.08.06</t>
  </si>
  <si>
    <t>Mantenimiento y reparacion de equipo de comunicación</t>
  </si>
  <si>
    <t>0005-1-08-07</t>
  </si>
  <si>
    <t>1.08.07</t>
  </si>
  <si>
    <t>Mantenimiento y reparación de equipo y mobiliario de oficina</t>
  </si>
  <si>
    <t>0005-1-08-08</t>
  </si>
  <si>
    <t>1.08.08</t>
  </si>
  <si>
    <t>Mantenimiento y reparación de equipo de cómputo y sistemas de información</t>
  </si>
  <si>
    <t>0005-1-08-99</t>
  </si>
  <si>
    <t>1.08.99</t>
  </si>
  <si>
    <t>Mantenimiento y reparación de otros equipos</t>
  </si>
  <si>
    <t>0005-1-09</t>
  </si>
  <si>
    <t>IMPUESTOS</t>
  </si>
  <si>
    <t>0005-1-09-99</t>
  </si>
  <si>
    <t>1.09.99</t>
  </si>
  <si>
    <t>Otros impuestos</t>
  </si>
  <si>
    <t>0005-1-99</t>
  </si>
  <si>
    <t>SERVICIOS DIVERSOS</t>
  </si>
  <si>
    <t>0005-1-99-99</t>
  </si>
  <si>
    <t>1.99.99</t>
  </si>
  <si>
    <t>Otros servicios no especificados</t>
  </si>
  <si>
    <t>0005-2</t>
  </si>
  <si>
    <t>MATERIALES Y SUMINISTROS</t>
  </si>
  <si>
    <t>0005-2-01</t>
  </si>
  <si>
    <t>PRODUCTOS QUÍMICOS Y CONEXOS</t>
  </si>
  <si>
    <t>0005-2-01-01</t>
  </si>
  <si>
    <t>2.01.01</t>
  </si>
  <si>
    <t>Combustibles y lubricantes</t>
  </si>
  <si>
    <t>0005-2-01-02</t>
  </si>
  <si>
    <t>2.01.02</t>
  </si>
  <si>
    <t>Productos farmacéuticos y medicinales</t>
  </si>
  <si>
    <t>0005-2-01-04</t>
  </si>
  <si>
    <t>2.01.04</t>
  </si>
  <si>
    <t>Tintas, pinturas y diluyentes</t>
  </si>
  <si>
    <t>0005-2-01-99</t>
  </si>
  <si>
    <t>2.01.99</t>
  </si>
  <si>
    <t>Otros productos químicos y conexos</t>
  </si>
  <si>
    <t>0005-2-02</t>
  </si>
  <si>
    <t>ALIMENTOS Y PRODUCTOS AGROPECUARIOS</t>
  </si>
  <si>
    <t>0005-2-02-03</t>
  </si>
  <si>
    <t>2.02.03</t>
  </si>
  <si>
    <t>Alimentos y bebidas</t>
  </si>
  <si>
    <t>0005-2-03</t>
  </si>
  <si>
    <t>MATERIALES Y PRODUCTOS DE USO EN LA CONSTRUCCIÓN Y MANTENIMIENTO</t>
  </si>
  <si>
    <t>0005-2-03-01</t>
  </si>
  <si>
    <t>2.03.01</t>
  </si>
  <si>
    <t>Materiales y productos metálicos</t>
  </si>
  <si>
    <t>0005-2-03-03</t>
  </si>
  <si>
    <t>2.03.03</t>
  </si>
  <si>
    <t>Maderas y sus derivados</t>
  </si>
  <si>
    <t>0005-2-03-04</t>
  </si>
  <si>
    <t>2.03.04</t>
  </si>
  <si>
    <t>Materiales y productos eléctricos, telefónicos y de cómputo</t>
  </si>
  <si>
    <t>0005-2-03-06</t>
  </si>
  <si>
    <t>2.03.06</t>
  </si>
  <si>
    <t>Materiales y productos de plástico</t>
  </si>
  <si>
    <t>0005-2-03-99</t>
  </si>
  <si>
    <t>2.03.99</t>
  </si>
  <si>
    <t>Otros materiales y productos de uso en la construcción y mantenimiento</t>
  </si>
  <si>
    <t>0005-2-04</t>
  </si>
  <si>
    <t>HERRAMIENTAS, REPUESTOS Y ACCESORIOS</t>
  </si>
  <si>
    <t>0005-2-04-01</t>
  </si>
  <si>
    <t>2.04.01</t>
  </si>
  <si>
    <t>Herramientas e instrumentos</t>
  </si>
  <si>
    <t>0005-2-04-02</t>
  </si>
  <si>
    <t>2.04.02</t>
  </si>
  <si>
    <t>Repuestos y accesorios</t>
  </si>
  <si>
    <t>0005-2-99</t>
  </si>
  <si>
    <t>ÚTILES, MATERIALES Y SUMINISTROS DIVERSOS</t>
  </si>
  <si>
    <t>0005-2-99-01</t>
  </si>
  <si>
    <t>2.99.01</t>
  </si>
  <si>
    <t>Útiles y materiales de oficina y cómputo</t>
  </si>
  <si>
    <t>0005-2-99-02</t>
  </si>
  <si>
    <t>2.99.02</t>
  </si>
  <si>
    <t>Utiles y materiales medico hospitalario y de invesgación</t>
  </si>
  <si>
    <t>0005-2-99-03</t>
  </si>
  <si>
    <t>2.99.03</t>
  </si>
  <si>
    <t>Productos de papel, cartón e impresos</t>
  </si>
  <si>
    <t>0005-2-99-04</t>
  </si>
  <si>
    <t>2.99.04</t>
  </si>
  <si>
    <t>Textiles y vestuario</t>
  </si>
  <si>
    <t>0005-2-99-05</t>
  </si>
  <si>
    <t>2.99.05</t>
  </si>
  <si>
    <t>Útiles y materiales de limpieza</t>
  </si>
  <si>
    <t>0005-2-99-06</t>
  </si>
  <si>
    <t>2.99.06</t>
  </si>
  <si>
    <t>Útiles y materiales de resguardo y seguridad</t>
  </si>
  <si>
    <t>0005-2-99-07</t>
  </si>
  <si>
    <t>2.99.07</t>
  </si>
  <si>
    <t>Utiles y materiales de cocina y comedor</t>
  </si>
  <si>
    <t>0005-2-99-99</t>
  </si>
  <si>
    <t>2.99.99</t>
  </si>
  <si>
    <t>Otros utiles materiales y suministros diversos</t>
  </si>
  <si>
    <t>0055-5</t>
  </si>
  <si>
    <t>BIENES DURADEROS</t>
  </si>
  <si>
    <t>0055-5-01</t>
  </si>
  <si>
    <t>MAQUINARIA, EQUIPO Y MOBILIARIO</t>
  </si>
  <si>
    <t>0055-5-01-01</t>
  </si>
  <si>
    <t>5.01.01</t>
  </si>
  <si>
    <t>Maquinaria y equipo para la produccion</t>
  </si>
  <si>
    <t>0055-5-01-02</t>
  </si>
  <si>
    <t>5.01.02</t>
  </si>
  <si>
    <t>Equipo de transporte</t>
  </si>
  <si>
    <t>0055-5-01-03</t>
  </si>
  <si>
    <t>5.01.03</t>
  </si>
  <si>
    <t>Equipo de comunicacion</t>
  </si>
  <si>
    <t>0055-5-01-04</t>
  </si>
  <si>
    <t>5.01.04</t>
  </si>
  <si>
    <t>Equipo y mobiliario de oficina</t>
  </si>
  <si>
    <t>0055-5-01-05</t>
  </si>
  <si>
    <t>5.01.05</t>
  </si>
  <si>
    <t>Equipo de cómputo</t>
  </si>
  <si>
    <t>0055-5-01-06</t>
  </si>
  <si>
    <t>5.01.06</t>
  </si>
  <si>
    <t>Equipo sanitario, de laboratorio e investigación</t>
  </si>
  <si>
    <t>0055-5-01-07</t>
  </si>
  <si>
    <t>5.01.07</t>
  </si>
  <si>
    <t>Equipo y mobiliario educacional deportivo</t>
  </si>
  <si>
    <t>0055-5-01-99</t>
  </si>
  <si>
    <t>5.01.99</t>
  </si>
  <si>
    <t>Maquinaria, equipo y mobiliario diverso</t>
  </si>
  <si>
    <t>0055-5-03</t>
  </si>
  <si>
    <t>BIENES PREEXISTENTES</t>
  </si>
  <si>
    <t>0055-5-03-01</t>
  </si>
  <si>
    <t>5.03.01</t>
  </si>
  <si>
    <t>Terrenos</t>
  </si>
  <si>
    <t>0055-5-99</t>
  </si>
  <si>
    <t>BIENES DURADEROS DIVERSOS</t>
  </si>
  <si>
    <t>0005-5-99-03</t>
  </si>
  <si>
    <t>5.99.03</t>
  </si>
  <si>
    <t>Bienes intangibles</t>
  </si>
  <si>
    <t>0005-6</t>
  </si>
  <si>
    <t>TRANSFERENCIAS CORRIENTES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</si>
  <si>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</si>
  <si>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</si>
  <si>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</si>
  <si>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</si>
  <si>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</si>
  <si>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</si>
  <si>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</si>
  <si>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</si>
  <si>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0005-6-06</t>
  </si>
  <si>
    <t>OTRAS TRANSFERENCIAS CORRIENTES AL SECTOR PRIVADO</t>
  </si>
  <si>
    <t>0005-6-06-01</t>
  </si>
  <si>
    <t>6.06.01</t>
  </si>
  <si>
    <t>Indemnizaciones</t>
  </si>
  <si>
    <t>6.06.02</t>
  </si>
  <si>
    <t>Reintegro y Devoluciones</t>
  </si>
  <si>
    <t>0005-9</t>
  </si>
  <si>
    <t>CUENTAS ESPECIALES</t>
  </si>
  <si>
    <t>0005-9-02</t>
  </si>
  <si>
    <t>SUMAS SIN ASIGNACIÓN PRESUPUESTARIA</t>
  </si>
  <si>
    <t>0005-9-02-01</t>
  </si>
  <si>
    <t>9.02.01</t>
  </si>
  <si>
    <t>Sumas libres sin asignación presupuestaria</t>
  </si>
  <si>
    <t>0005-9-02-02</t>
  </si>
  <si>
    <t>9.02.02</t>
  </si>
  <si>
    <t>Sumas con destino especifico sin asignacion presupuestaria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</si>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</sst>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2" applyFo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43" fontId="4" fillId="0" borderId="0" xfId="1" applyFont="1"/>
    <xf numFmtId="0" fontId="6" fillId="0" borderId="0" xfId="2" applyFont="1" applyAlignment="1">
      <alignment horizontal="center"/>
    </xf>
    <xf numFmtId="43" fontId="6" fillId="0" borderId="0" xfId="1" applyFont="1" applyBorder="1"/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2" borderId="1" xfId="0" applyFont="1" applyFill="1" applyBorder="1" applyAlignment="1">
      <alignment vertical="center"/>
    </xf>
    <xf numFmtId="43" fontId="5" fillId="2" borderId="1" xfId="1" applyFont="1" applyFill="1" applyBorder="1" applyAlignment="1">
      <alignment vertical="center"/>
    </xf>
    <xf numFmtId="43" fontId="5" fillId="2" borderId="1" xfId="1" applyFont="1" applyFill="1" applyBorder="1" applyAlignment="1">
      <alignment horizontal="center" vertical="center"/>
    </xf>
    <xf numFmtId="44" fontId="5" fillId="2" borderId="1" xfId="1" applyNumberFormat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/>
    </xf>
    <xf numFmtId="43" fontId="5" fillId="0" borderId="0" xfId="1" applyFont="1" applyBorder="1"/>
    <xf numFmtId="43" fontId="4" fillId="0" borderId="0" xfId="1" applyFont="1" applyBorder="1"/>
    <xf numFmtId="0" fontId="5" fillId="2" borderId="1" xfId="0" applyFont="1" applyFill="1" applyBorder="1" applyAlignment="1">
      <alignment horizontal="left" vertical="center"/>
    </xf>
    <xf numFmtId="164" fontId="5" fillId="2" borderId="1" xfId="3" applyFont="1" applyFill="1" applyBorder="1" applyAlignment="1">
      <alignment horizontal="left" vertical="center"/>
    </xf>
    <xf numFmtId="43" fontId="5" fillId="2" borderId="1" xfId="1" applyFont="1" applyFill="1" applyBorder="1" applyAlignment="1">
      <alignment horizontal="right" vertical="center"/>
    </xf>
    <xf numFmtId="44" fontId="5" fillId="2" borderId="1" xfId="1" applyNumberFormat="1" applyFont="1" applyFill="1" applyBorder="1" applyAlignment="1">
      <alignment horizontal="right" vertical="center"/>
    </xf>
    <xf numFmtId="43" fontId="5" fillId="2" borderId="2" xfId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64" fontId="5" fillId="0" borderId="1" xfId="3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4" fontId="5" fillId="0" borderId="1" xfId="1" applyNumberFormat="1" applyFont="1" applyFill="1" applyBorder="1" applyAlignment="1">
      <alignment vertical="center"/>
    </xf>
    <xf numFmtId="43" fontId="5" fillId="0" borderId="2" xfId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4" fillId="0" borderId="1" xfId="3" applyFont="1" applyFill="1" applyBorder="1" applyAlignment="1">
      <alignment horizontal="left" vertical="center"/>
    </xf>
    <xf numFmtId="43" fontId="4" fillId="0" borderId="1" xfId="1" applyFont="1" applyFill="1" applyBorder="1" applyAlignment="1">
      <alignment horizontal="right" vertical="center"/>
    </xf>
    <xf numFmtId="44" fontId="4" fillId="0" borderId="1" xfId="1" applyNumberFormat="1" applyFont="1" applyFill="1" applyBorder="1" applyAlignment="1">
      <alignment horizontal="right" vertical="center"/>
    </xf>
    <xf numFmtId="43" fontId="4" fillId="0" borderId="2" xfId="1" applyFont="1" applyFill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43" fontId="1" fillId="0" borderId="1" xfId="1" applyFont="1" applyFill="1" applyBorder="1" applyAlignment="1">
      <alignment horizontal="left" vertical="center"/>
    </xf>
    <xf numFmtId="43" fontId="1" fillId="0" borderId="1" xfId="1" applyFont="1" applyFill="1" applyBorder="1" applyAlignment="1">
      <alignment horizontal="right"/>
    </xf>
    <xf numFmtId="44" fontId="1" fillId="0" borderId="1" xfId="1" applyNumberFormat="1" applyFont="1" applyFill="1" applyBorder="1" applyAlignment="1">
      <alignment horizontal="right"/>
    </xf>
    <xf numFmtId="43" fontId="1" fillId="0" borderId="2" xfId="1" applyFont="1" applyFill="1" applyBorder="1" applyAlignment="1">
      <alignment horizontal="right"/>
    </xf>
    <xf numFmtId="43" fontId="4" fillId="0" borderId="0" xfId="1" applyFont="1" applyFill="1" applyBorder="1" applyAlignment="1">
      <alignment horizontal="right"/>
    </xf>
    <xf numFmtId="43" fontId="4" fillId="0" borderId="0" xfId="1" applyFont="1" applyFill="1" applyBorder="1"/>
    <xf numFmtId="43" fontId="4" fillId="0" borderId="0" xfId="1" applyFont="1" applyFill="1"/>
    <xf numFmtId="43" fontId="4" fillId="0" borderId="0" xfId="2" applyNumberFormat="1" applyFont="1"/>
    <xf numFmtId="0" fontId="5" fillId="0" borderId="1" xfId="0" applyFont="1" applyBorder="1" applyAlignment="1">
      <alignment horizontal="left" vertical="center"/>
    </xf>
    <xf numFmtId="164" fontId="5" fillId="0" borderId="1" xfId="3" applyFont="1" applyFill="1" applyBorder="1" applyAlignment="1">
      <alignment horizontal="left" vertical="center"/>
    </xf>
    <xf numFmtId="43" fontId="5" fillId="0" borderId="1" xfId="1" applyFont="1" applyFill="1" applyBorder="1" applyAlignment="1">
      <alignment horizontal="right" vertical="center"/>
    </xf>
    <xf numFmtId="44" fontId="5" fillId="0" borderId="1" xfId="1" applyNumberFormat="1" applyFont="1" applyFill="1" applyBorder="1" applyAlignment="1">
      <alignment horizontal="right" vertical="center"/>
    </xf>
    <xf numFmtId="43" fontId="5" fillId="0" borderId="2" xfId="1" applyFont="1" applyFill="1" applyBorder="1" applyAlignment="1">
      <alignment horizontal="right" vertical="center"/>
    </xf>
    <xf numFmtId="43" fontId="1" fillId="0" borderId="1" xfId="1" applyFont="1" applyBorder="1" applyAlignment="1">
      <alignment horizontal="left" vertical="center"/>
    </xf>
    <xf numFmtId="43" fontId="1" fillId="0" borderId="1" xfId="1" applyFont="1" applyBorder="1" applyAlignment="1">
      <alignment horizontal="right"/>
    </xf>
    <xf numFmtId="44" fontId="1" fillId="0" borderId="1" xfId="1" applyNumberFormat="1" applyFont="1" applyBorder="1" applyAlignment="1">
      <alignment horizontal="right"/>
    </xf>
    <xf numFmtId="43" fontId="1" fillId="0" borderId="2" xfId="1" applyFont="1" applyBorder="1" applyAlignment="1">
      <alignment horizontal="right"/>
    </xf>
    <xf numFmtId="44" fontId="4" fillId="0" borderId="0" xfId="1" applyNumberFormat="1" applyFont="1"/>
    <xf numFmtId="44" fontId="4" fillId="0" borderId="0" xfId="2" applyNumberFormat="1" applyFont="1"/>
    <xf numFmtId="44" fontId="4" fillId="0" borderId="0" xfId="1" applyNumberFormat="1" applyFon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49" fontId="0" fillId="0" borderId="0" xfId="1" applyNumberFormat="1" applyFont="1"/>
    <xf numFmtId="49" fontId="0" fillId="0" borderId="0" xfId="0" applyNumberFormat="1"/>
    <xf numFmtId="43" fontId="0" fillId="0" borderId="0" xfId="1" applyFont="1"/>
    <xf numFmtId="44" fontId="0" fillId="0" borderId="0" xfId="0" applyNumberFormat="1"/>
    <xf numFmtId="43" fontId="0" fillId="0" borderId="0" xfId="1" applyFont="1" applyAlignment="1"/>
    <xf numFmtId="44" fontId="0" fillId="0" borderId="0" xfId="1" applyNumberFormat="1" applyFont="1"/>
    <xf numFmtId="0" fontId="7" fillId="2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44" fontId="7" fillId="2" borderId="1" xfId="1" applyNumberFormat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44" fontId="7" fillId="2" borderId="1" xfId="1" applyNumberFormat="1" applyFont="1" applyFill="1" applyBorder="1" applyAlignment="1">
      <alignment horizontal="right" vertical="center"/>
    </xf>
    <xf numFmtId="43" fontId="7" fillId="2" borderId="1" xfId="1" applyFont="1" applyFill="1" applyBorder="1" applyAlignment="1">
      <alignment horizontal="right" vertical="center"/>
    </xf>
    <xf numFmtId="43" fontId="7" fillId="2" borderId="1" xfId="1" applyFont="1" applyFill="1" applyBorder="1" applyAlignment="1">
      <alignment vertical="center"/>
    </xf>
    <xf numFmtId="0" fontId="7" fillId="2" borderId="1" xfId="3" applyNumberFormat="1" applyFont="1" applyFill="1" applyBorder="1" applyAlignment="1">
      <alignment horizontal="right" vertical="center"/>
    </xf>
    <xf numFmtId="0" fontId="7" fillId="0" borderId="2" xfId="0" applyFont="1" applyBorder="1"/>
    <xf numFmtId="0" fontId="7" fillId="0" borderId="1" xfId="0" applyFont="1" applyBorder="1" applyAlignment="1">
      <alignment vertical="center"/>
    </xf>
    <xf numFmtId="44" fontId="7" fillId="0" borderId="1" xfId="1" applyNumberFormat="1" applyFont="1" applyFill="1" applyBorder="1" applyAlignment="1">
      <alignment vertical="center"/>
    </xf>
    <xf numFmtId="43" fontId="7" fillId="0" borderId="1" xfId="1" applyFont="1" applyFill="1" applyBorder="1" applyAlignment="1">
      <alignment vertical="center"/>
    </xf>
    <xf numFmtId="43" fontId="7" fillId="0" borderId="1" xfId="1" applyFont="1" applyFill="1" applyBorder="1" applyAlignment="1">
      <alignment horizontal="right" vertical="center"/>
    </xf>
    <xf numFmtId="44" fontId="7" fillId="0" borderId="1" xfId="1" applyNumberFormat="1" applyFont="1" applyFill="1" applyBorder="1" applyAlignment="1">
      <alignment horizontal="right" vertical="center"/>
    </xf>
    <xf numFmtId="0" fontId="7" fillId="0" borderId="1" xfId="3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4" fontId="0" fillId="0" borderId="1" xfId="1" applyNumberFormat="1" applyFont="1" applyFill="1" applyBorder="1" applyAlignment="1">
      <alignment horizontal="right" vertical="center"/>
    </xf>
    <xf numFmtId="43" fontId="0" fillId="0" borderId="1" xfId="1" applyFont="1" applyFill="1" applyBorder="1" applyAlignment="1">
      <alignment horizontal="right" vertical="center"/>
    </xf>
    <xf numFmtId="43" fontId="0" fillId="0" borderId="1" xfId="1" applyFont="1" applyFill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44" fontId="2" fillId="0" borderId="1" xfId="1" applyNumberFormat="1" applyFont="1" applyFill="1" applyBorder="1" applyAlignment="1">
      <alignment horizontal="right" vertical="center"/>
    </xf>
    <xf numFmtId="0" fontId="0" fillId="0" borderId="1" xfId="3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164" fontId="7" fillId="2" borderId="1" xfId="3" applyFont="1" applyFill="1" applyBorder="1" applyAlignment="1">
      <alignment horizontal="right" vertical="center"/>
    </xf>
    <xf numFmtId="164" fontId="7" fillId="0" borderId="1" xfId="3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44" fontId="7" fillId="2" borderId="1" xfId="1" applyNumberFormat="1" applyFont="1" applyFill="1" applyBorder="1" applyAlignment="1">
      <alignment horizontal="right"/>
    </xf>
    <xf numFmtId="43" fontId="7" fillId="2" borderId="1" xfId="1" applyFont="1" applyFill="1" applyBorder="1" applyAlignment="1">
      <alignment horizontal="right"/>
    </xf>
    <xf numFmtId="43" fontId="7" fillId="2" borderId="1" xfId="1" applyFont="1" applyFill="1" applyBorder="1" applyAlignment="1"/>
  </cellXfs>
  <cellStyles count="4">
    <cellStyle name="Millares" xfId="1" builtinId="3"/>
    <cellStyle name="Millares 3" xfId="3" xr:uid="{6BE7A4BC-D824-465B-AD82-3966D4E86870}"/>
    <cellStyle name="Normal" xfId="0" builtinId="0"/>
    <cellStyle name="Normal 2" xfId="2" xr:uid="{64AD6615-1D9E-42F0-B866-425E33FC59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2023\Presupuesto\Ejecuci&#243;n\08%20-%20Agosto\Informe%20Presupuestario%20Agosto%20Sistema%20de%20Emergencias%209-1-1.xlsx" TargetMode="External"/><Relationship Id="rId1" Type="http://schemas.openxmlformats.org/officeDocument/2006/relationships/externalLinkPath" Target="Informe%20Presupuestario%20Agosto%20Sistema%20de%20Emergencias%209-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Modificaciones"/>
      <sheetName val="S1-T1"/>
      <sheetName val="S1-T2"/>
      <sheetName val="S1-T3"/>
      <sheetName val="S1-T4"/>
      <sheetName val="Partida"/>
      <sheetName val="Pivot Modificaciones"/>
      <sheetName val="Hoja3"/>
      <sheetName val="STAPModi"/>
      <sheetName val="Ejecución Trimestre"/>
      <sheetName val="Trimetral"/>
      <sheetName val="Hoja2"/>
      <sheetName val="Data Egresos"/>
      <sheetName val="ResumenxPartida"/>
      <sheetName val="ResumenGeneral"/>
      <sheetName val="Resumen TC"/>
      <sheetName val="Disponibles totales"/>
      <sheetName val="Resumen TC Ejecutado"/>
      <sheetName val="Ejecución TC"/>
      <sheetName val="PARTIDAS MENSUALES"/>
      <sheetName val="OGTrimestrales"/>
      <sheetName val="Ejecución CF"/>
      <sheetName val="EPM08-T1"/>
      <sheetName val="EPGráfico"/>
      <sheetName val="EPM08-T2"/>
      <sheetName val="EPM08-T3"/>
      <sheetName val="Por actividad"/>
      <sheetName val="ModxMes"/>
      <sheetName val="MPM08-T1"/>
      <sheetName val="MPM08-T2"/>
      <sheetName val="MPM08-T3"/>
      <sheetName val="PivotSIPP"/>
      <sheetName val="Portada"/>
      <sheetName val="Transp. Ingr.-SIPP"/>
      <sheetName val="Transp. Egr.-SIPP"/>
      <sheetName val="SICCNET"/>
      <sheetName val="Program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  <sheetData sheetId="25"/>
      <sheetData sheetId="26"/>
      <sheetData sheetId="27"/>
      <sheetData sheetId="28"/>
      <sheetData sheetId="29"/>
      <sheetData sheetId="30"/>
      <sheetData sheetId="31">
        <row r="5">
          <cell r="A5" t="str">
            <v>0.01.01</v>
          </cell>
          <cell r="B5" t="str">
            <v>Sueldos para cargos fijos</v>
          </cell>
          <cell r="C5">
            <v>99477984.599999979</v>
          </cell>
          <cell r="D5">
            <v>95480727.379999995</v>
          </cell>
          <cell r="E5">
            <v>98653032.549999982</v>
          </cell>
          <cell r="F5">
            <v>101735172.66999999</v>
          </cell>
          <cell r="G5">
            <v>100522592.06999998</v>
          </cell>
          <cell r="H5">
            <v>97356420.760000005</v>
          </cell>
          <cell r="I5">
            <v>100200533.43999998</v>
          </cell>
          <cell r="J5">
            <v>110063300.5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A6" t="str">
            <v>0.02.01</v>
          </cell>
          <cell r="B6" t="str">
            <v>Tiempo extraordinario</v>
          </cell>
          <cell r="C6">
            <v>8695094.1500000004</v>
          </cell>
          <cell r="D6">
            <v>4654165.91</v>
          </cell>
          <cell r="E6">
            <v>4834172.8099999987</v>
          </cell>
          <cell r="F6">
            <v>6623098.6600000001</v>
          </cell>
          <cell r="G6">
            <v>27705597.18</v>
          </cell>
          <cell r="H6">
            <v>7917605.9499999993</v>
          </cell>
          <cell r="I6">
            <v>9380016.4900000021</v>
          </cell>
          <cell r="J6">
            <v>11425961.969999999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 t="str">
            <v>0.02.03</v>
          </cell>
          <cell r="B7" t="str">
            <v>Disponibilidad laboral</v>
          </cell>
          <cell r="C7">
            <v>910954.31</v>
          </cell>
          <cell r="D7">
            <v>1173010.3799999999</v>
          </cell>
          <cell r="E7">
            <v>864476.74000000022</v>
          </cell>
          <cell r="F7">
            <v>908259.72</v>
          </cell>
          <cell r="G7">
            <v>896203.51</v>
          </cell>
          <cell r="H7">
            <v>1021083.5999999999</v>
          </cell>
          <cell r="I7">
            <v>932162.14999999967</v>
          </cell>
          <cell r="J7">
            <v>1132686.19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 t="str">
            <v>0.03.01</v>
          </cell>
          <cell r="B8" t="str">
            <v>Retribución por años servidos</v>
          </cell>
          <cell r="C8">
            <v>35469792.460000001</v>
          </cell>
          <cell r="D8">
            <v>35951968.020000011</v>
          </cell>
          <cell r="E8">
            <v>35861441.859999999</v>
          </cell>
          <cell r="F8">
            <v>43068324.480000012</v>
          </cell>
          <cell r="G8">
            <v>39658804.850000009</v>
          </cell>
          <cell r="H8">
            <v>36022131.32</v>
          </cell>
          <cell r="I8">
            <v>36079725.990000024</v>
          </cell>
          <cell r="J8">
            <v>36650305.140000008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A9" t="str">
            <v>0.03.02</v>
          </cell>
          <cell r="B9" t="str">
            <v>Restricción al ejercicio liberal de la profesión</v>
          </cell>
          <cell r="C9">
            <v>8529450.0500000007</v>
          </cell>
          <cell r="D9">
            <v>8701156.5899999999</v>
          </cell>
          <cell r="E9">
            <v>8572754.2699999996</v>
          </cell>
          <cell r="F9">
            <v>8250483.5199999996</v>
          </cell>
          <cell r="G9">
            <v>8250483.5499999998</v>
          </cell>
          <cell r="H9">
            <v>8250483.5899999989</v>
          </cell>
          <cell r="I9">
            <v>8735740.0800000038</v>
          </cell>
          <cell r="J9">
            <v>8659337.9299999997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 t="str">
            <v>0.03.03</v>
          </cell>
          <cell r="B10" t="str">
            <v>Decimotercer mes</v>
          </cell>
          <cell r="C10">
            <v>177651.45</v>
          </cell>
          <cell r="D10">
            <v>341235.86</v>
          </cell>
          <cell r="E10">
            <v>160441.53999999998</v>
          </cell>
          <cell r="F10">
            <v>1057878.6300000001</v>
          </cell>
          <cell r="G10">
            <v>2918436.38</v>
          </cell>
          <cell r="H10">
            <v>1273050.3900000001</v>
          </cell>
          <cell r="I10">
            <v>496063.34999999963</v>
          </cell>
          <cell r="J10">
            <v>239285.17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 t="str">
            <v>0.03.04</v>
          </cell>
          <cell r="B11" t="str">
            <v>Salario escolar</v>
          </cell>
          <cell r="C11">
            <v>147589138.93000001</v>
          </cell>
          <cell r="D11">
            <v>187669.59999999998</v>
          </cell>
          <cell r="E11">
            <v>97168.479999989271</v>
          </cell>
          <cell r="F11">
            <v>719851.49</v>
          </cell>
          <cell r="G11">
            <v>2515417.2000000002</v>
          </cell>
          <cell r="H11">
            <v>949647.51999999583</v>
          </cell>
          <cell r="I11">
            <v>380040.98000000417</v>
          </cell>
          <cell r="J11">
            <v>185377.26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A12" t="str">
            <v>0.03.99</v>
          </cell>
          <cell r="B12" t="str">
            <v>Otros incentivos salariales</v>
          </cell>
          <cell r="C12">
            <v>2008195.47</v>
          </cell>
          <cell r="D12">
            <v>2008195.5</v>
          </cell>
          <cell r="E12">
            <v>1968948.3699999999</v>
          </cell>
          <cell r="F12">
            <v>1839993.51</v>
          </cell>
          <cell r="G12">
            <v>1839993.49</v>
          </cell>
          <cell r="H12">
            <v>1839993.5</v>
          </cell>
          <cell r="I12">
            <v>1837815.2400000002</v>
          </cell>
          <cell r="J12">
            <v>1839197.96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0.04.01</v>
          </cell>
          <cell r="B13" t="str">
            <v>Contribución Patronal al Seguro de Salud de la Caja Costarricensedel Seguro Social</v>
          </cell>
          <cell r="C13">
            <v>28269308.600000001</v>
          </cell>
          <cell r="D13">
            <v>9712206.7499999981</v>
          </cell>
          <cell r="E13">
            <v>17258640.649999999</v>
          </cell>
          <cell r="F13">
            <v>15153940.170000002</v>
          </cell>
          <cell r="G13">
            <v>16878178.98</v>
          </cell>
          <cell r="H13">
            <v>14388945.219999995</v>
          </cell>
          <cell r="I13">
            <v>16201153.870000001</v>
          </cell>
          <cell r="J13">
            <v>15837304.800000001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 t="str">
            <v>0.04.02</v>
          </cell>
          <cell r="B14" t="str">
            <v>Contribución Patronal al Instituto Mixto de Ayuda Social</v>
          </cell>
          <cell r="C14">
            <v>1526541.8799999997</v>
          </cell>
          <cell r="D14">
            <v>747810.51</v>
          </cell>
          <cell r="E14">
            <v>747874.88</v>
          </cell>
          <cell r="F14">
            <v>817912.51</v>
          </cell>
          <cell r="G14">
            <v>907182.75999999989</v>
          </cell>
          <cell r="H14">
            <v>769832.13000000012</v>
          </cell>
          <cell r="I14">
            <v>865227.42999999982</v>
          </cell>
          <cell r="J14">
            <v>853951.03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>0.04.03</v>
          </cell>
          <cell r="B15" t="str">
            <v>Contribución Patronal al Instituto Nacional de Aprendizaje</v>
          </cell>
          <cell r="C15">
            <v>4568249.5699999994</v>
          </cell>
          <cell r="D15">
            <v>2243431.5400000005</v>
          </cell>
          <cell r="E15">
            <v>2243623.4899999988</v>
          </cell>
          <cell r="F15">
            <v>2453737.4900000007</v>
          </cell>
          <cell r="G15">
            <v>2721547.5900000003</v>
          </cell>
          <cell r="H15">
            <v>2309497.3500000006</v>
          </cell>
          <cell r="I15">
            <v>2488671.4100000006</v>
          </cell>
          <cell r="J15">
            <v>2561853.6700000004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0.04.04</v>
          </cell>
          <cell r="B16" t="str">
            <v>Contribución Patronal al Fondo de Desarrollo Social y Asignaciones Familiares</v>
          </cell>
          <cell r="C16">
            <v>15305291.639999999</v>
          </cell>
          <cell r="D16">
            <v>7966637.5300000021</v>
          </cell>
          <cell r="E16">
            <v>7478742.7799999975</v>
          </cell>
          <cell r="F16">
            <v>8179124.4800000004</v>
          </cell>
          <cell r="G16">
            <v>9071825.6500000004</v>
          </cell>
          <cell r="H16">
            <v>7698324.0500000026</v>
          </cell>
          <cell r="I16">
            <v>8829739.6199999973</v>
          </cell>
          <cell r="J16">
            <v>8539512.0599999987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0.04.05</v>
          </cell>
          <cell r="B17" t="str">
            <v>Contribución Patronal al Banco Popular y de Desarrollo Comunal</v>
          </cell>
          <cell r="C17">
            <v>1527054.8799999997</v>
          </cell>
          <cell r="D17">
            <v>747812.51</v>
          </cell>
          <cell r="E17">
            <v>747870.88</v>
          </cell>
          <cell r="F17">
            <v>817910.51</v>
          </cell>
          <cell r="G17">
            <v>907177.75999999989</v>
          </cell>
          <cell r="H17">
            <v>769824.13000000012</v>
          </cell>
          <cell r="I17">
            <v>871165.42999999982</v>
          </cell>
          <cell r="J17">
            <v>853935.03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>0.05.01</v>
          </cell>
          <cell r="B18" t="str">
            <v>Contribución Patronal al Seguro de Pensiones de la Caja Costarricense de Seguro Social</v>
          </cell>
          <cell r="C18">
            <v>17593466.450000003</v>
          </cell>
          <cell r="D18">
            <v>2946815.4400000004</v>
          </cell>
          <cell r="E18">
            <v>13146737.75</v>
          </cell>
          <cell r="F18">
            <v>9605903.5100000016</v>
          </cell>
          <cell r="G18">
            <v>10537935.880000003</v>
          </cell>
          <cell r="H18">
            <v>9098443.5899999999</v>
          </cell>
          <cell r="I18">
            <v>10125116.209999999</v>
          </cell>
          <cell r="J18">
            <v>10035310.210000001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0.05.02</v>
          </cell>
          <cell r="B19" t="str">
            <v>Aporte Patronal al Régimen Obligatorio de Pensiones Complementarias</v>
          </cell>
          <cell r="C19">
            <v>13151484.34</v>
          </cell>
          <cell r="D19">
            <v>6636829.8599999994</v>
          </cell>
          <cell r="E19">
            <v>6458711.2999999998</v>
          </cell>
          <cell r="F19">
            <v>6894216.7499999991</v>
          </cell>
          <cell r="G19">
            <v>8252094.9499999993</v>
          </cell>
          <cell r="H19">
            <v>6497000.4799999958</v>
          </cell>
          <cell r="I19">
            <v>6801794.6100000041</v>
          </cell>
          <cell r="J19">
            <v>7121264.3199999984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0.05.03</v>
          </cell>
          <cell r="B20" t="str">
            <v>Aporte Patronal al Fondo de Capitalización Laboral</v>
          </cell>
          <cell r="C20">
            <v>4597180.5699999994</v>
          </cell>
          <cell r="D20">
            <v>2243431.5400000005</v>
          </cell>
          <cell r="E20">
            <v>2243625.4899999984</v>
          </cell>
          <cell r="F20">
            <v>2453738.4900000007</v>
          </cell>
          <cell r="G20">
            <v>2721544.5900000003</v>
          </cell>
          <cell r="H20">
            <v>2309493.3500000006</v>
          </cell>
          <cell r="I20">
            <v>2805885.4100000006</v>
          </cell>
          <cell r="J20">
            <v>2561860.6700000004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0.05.04</v>
          </cell>
          <cell r="B21" t="str">
            <v>Contribución Patronal a otros fondos administrados por entes públicos</v>
          </cell>
          <cell r="C21">
            <v>8818750.1899999995</v>
          </cell>
          <cell r="D21">
            <v>4533635.1400000006</v>
          </cell>
          <cell r="E21">
            <v>4333190.9900000012</v>
          </cell>
          <cell r="F21">
            <v>4527307.7800000012</v>
          </cell>
          <cell r="G21">
            <v>5780564.8600000003</v>
          </cell>
          <cell r="H21">
            <v>4274322.6599999983</v>
          </cell>
          <cell r="I21">
            <v>4431781.2900000019</v>
          </cell>
          <cell r="J21">
            <v>4639011.4000000004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1.01.01</v>
          </cell>
          <cell r="B22" t="str">
            <v>Alquiler de edificios, locales y terrenos</v>
          </cell>
          <cell r="C22">
            <v>23070504.219999999</v>
          </cell>
          <cell r="D22">
            <v>23986581.670000002</v>
          </cell>
          <cell r="E22">
            <v>22358999.68</v>
          </cell>
          <cell r="F22">
            <v>22206797.440000001</v>
          </cell>
          <cell r="G22">
            <v>22157699.940000001</v>
          </cell>
          <cell r="H22">
            <v>22485425.730000019</v>
          </cell>
          <cell r="I22">
            <v>22325040.579999983</v>
          </cell>
          <cell r="J22">
            <v>22113921.34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A23" t="str">
            <v>1.01.02</v>
          </cell>
          <cell r="B23" t="str">
            <v>Alquiler de maquinaria, equipo y mobiliario</v>
          </cell>
          <cell r="C23">
            <v>417874.49</v>
          </cell>
          <cell r="D23">
            <v>216646.63</v>
          </cell>
          <cell r="E23">
            <v>197312.07</v>
          </cell>
          <cell r="F23">
            <v>1684947.27</v>
          </cell>
          <cell r="G23">
            <v>1539195.64</v>
          </cell>
          <cell r="H23">
            <v>1770967.3399999999</v>
          </cell>
          <cell r="I23">
            <v>722735.25</v>
          </cell>
          <cell r="J23">
            <v>1643948.4100000001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1.01.03</v>
          </cell>
          <cell r="B24" t="str">
            <v>Alquiler de equipo de cómputo</v>
          </cell>
          <cell r="C24">
            <v>30751097.510000002</v>
          </cell>
          <cell r="D24">
            <v>35443821.919999994</v>
          </cell>
          <cell r="E24">
            <v>24781501.07</v>
          </cell>
          <cell r="F24">
            <v>26611436.830000002</v>
          </cell>
          <cell r="G24">
            <v>25248147.59</v>
          </cell>
          <cell r="H24">
            <v>25108735</v>
          </cell>
          <cell r="I24">
            <v>24934163.200000003</v>
          </cell>
          <cell r="J24">
            <v>18083479.390000001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1.01.99</v>
          </cell>
          <cell r="B25" t="str">
            <v>Otros alquileres</v>
          </cell>
          <cell r="C25">
            <v>18528649.510000002</v>
          </cell>
          <cell r="D25">
            <v>18548934.800000001</v>
          </cell>
          <cell r="E25">
            <v>17858580.559999995</v>
          </cell>
          <cell r="F25">
            <v>17586365.059999999</v>
          </cell>
          <cell r="G25">
            <v>17718873.809999999</v>
          </cell>
          <cell r="H25">
            <v>17980946.670000002</v>
          </cell>
          <cell r="I25">
            <v>18140629.270000011</v>
          </cell>
          <cell r="J25">
            <v>17818664.350000001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 t="str">
            <v>1.02.01</v>
          </cell>
          <cell r="B26" t="str">
            <v xml:space="preserve">Servicio de agua y alcantarillado </v>
          </cell>
          <cell r="C26">
            <v>726690</v>
          </cell>
          <cell r="D26">
            <v>872898</v>
          </cell>
          <cell r="E26">
            <v>1968239</v>
          </cell>
          <cell r="F26">
            <v>1043141</v>
          </cell>
          <cell r="G26">
            <v>878784</v>
          </cell>
          <cell r="H26">
            <v>935012</v>
          </cell>
          <cell r="I26">
            <v>1021515</v>
          </cell>
          <cell r="J26">
            <v>1155596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1.02.02</v>
          </cell>
          <cell r="B27" t="str">
            <v>Servicio de energía eléctrica</v>
          </cell>
          <cell r="C27">
            <v>1985440</v>
          </cell>
          <cell r="D27">
            <v>1759705</v>
          </cell>
          <cell r="E27">
            <v>2202430</v>
          </cell>
          <cell r="F27">
            <v>1938725</v>
          </cell>
          <cell r="G27">
            <v>2173945</v>
          </cell>
          <cell r="H27">
            <v>2753145</v>
          </cell>
          <cell r="I27">
            <v>3300735</v>
          </cell>
          <cell r="J27">
            <v>3100620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1.02.03</v>
          </cell>
          <cell r="B28" t="str">
            <v>Servicio de correo</v>
          </cell>
          <cell r="C28">
            <v>18927.5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1.02.04</v>
          </cell>
          <cell r="B29" t="str">
            <v>Servicio de telecomunicaciones</v>
          </cell>
          <cell r="C29">
            <v>8373281.3300000001</v>
          </cell>
          <cell r="D29">
            <v>7309894.3800000008</v>
          </cell>
          <cell r="E29">
            <v>7636617.4400000023</v>
          </cell>
          <cell r="F29">
            <v>7088445.6500000004</v>
          </cell>
          <cell r="G29">
            <v>7260005.0999999996</v>
          </cell>
          <cell r="H29">
            <v>7589496.3800000036</v>
          </cell>
          <cell r="I29">
            <v>7434205.9299999978</v>
          </cell>
          <cell r="J29">
            <v>7346823.8999999994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1.03.01</v>
          </cell>
          <cell r="B30" t="str">
            <v xml:space="preserve">Información 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3135425</v>
          </cell>
          <cell r="H30">
            <v>0</v>
          </cell>
          <cell r="I30">
            <v>0</v>
          </cell>
          <cell r="J30">
            <v>366395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A31" t="str">
            <v>1.03.06</v>
          </cell>
          <cell r="B31" t="str">
            <v>Comisiones y gastos por servicios financieros y comerciales</v>
          </cell>
          <cell r="C31">
            <v>62555.87</v>
          </cell>
          <cell r="D31">
            <v>187530.76</v>
          </cell>
          <cell r="E31">
            <v>-60054.600000000006</v>
          </cell>
          <cell r="F31">
            <v>61281.85</v>
          </cell>
          <cell r="G31">
            <v>64033.11</v>
          </cell>
          <cell r="H31">
            <v>744759.94000000006</v>
          </cell>
          <cell r="I31">
            <v>104547.91000000003</v>
          </cell>
          <cell r="J31">
            <v>63101.509999999995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 t="str">
            <v>1.03.07</v>
          </cell>
          <cell r="B32" t="str">
            <v>Servicios de tecnologías de información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122004.54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A33" t="str">
            <v>1.04.01</v>
          </cell>
          <cell r="B33" t="str">
            <v>Servicios en ciencias de la salud</v>
          </cell>
          <cell r="C33">
            <v>369381.06</v>
          </cell>
          <cell r="D33">
            <v>427235.95</v>
          </cell>
          <cell r="E33">
            <v>413135.91999999993</v>
          </cell>
          <cell r="F33">
            <v>651252.84</v>
          </cell>
          <cell r="G33">
            <v>411084.29</v>
          </cell>
          <cell r="H33">
            <v>898337.44000000041</v>
          </cell>
          <cell r="I33">
            <v>1079556.3599999999</v>
          </cell>
          <cell r="J33">
            <v>980949.68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 t="str">
            <v>1.04.03</v>
          </cell>
          <cell r="B34" t="str">
            <v>Servicios de ingeniería y arquitectura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750150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1.04.04</v>
          </cell>
          <cell r="B35" t="str">
            <v>Servicios en ciencias económicas y sociales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2564615.23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1.04.05</v>
          </cell>
          <cell r="B36" t="str">
            <v>Servicios informáticos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13643855.640000001</v>
          </cell>
          <cell r="I36">
            <v>0</v>
          </cell>
          <cell r="J36">
            <v>3592599.2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1.04.06</v>
          </cell>
          <cell r="B37" t="str">
            <v xml:space="preserve">Servicios generales </v>
          </cell>
          <cell r="C37">
            <v>11546849.48</v>
          </cell>
          <cell r="D37">
            <v>11546849.48</v>
          </cell>
          <cell r="E37">
            <v>11554849.479999999</v>
          </cell>
          <cell r="F37">
            <v>11587512.530000001</v>
          </cell>
          <cell r="G37">
            <v>11546849.48</v>
          </cell>
          <cell r="H37">
            <v>11546849.479999997</v>
          </cell>
          <cell r="I37">
            <v>11587512.530000001</v>
          </cell>
          <cell r="J37">
            <v>11546849.48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1.04.99</v>
          </cell>
          <cell r="B38" t="str">
            <v>Otros servicios de gestion y apoyo</v>
          </cell>
          <cell r="C38">
            <v>25036.28</v>
          </cell>
          <cell r="D38">
            <v>48741.42</v>
          </cell>
          <cell r="E38">
            <v>33900</v>
          </cell>
          <cell r="F38">
            <v>33900</v>
          </cell>
          <cell r="G38">
            <v>33900</v>
          </cell>
          <cell r="H38">
            <v>69212.5</v>
          </cell>
          <cell r="I38">
            <v>69212.5</v>
          </cell>
          <cell r="J38">
            <v>69212.5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1.05.01</v>
          </cell>
          <cell r="B39" t="str">
            <v>Transporte dentro del país</v>
          </cell>
          <cell r="C39">
            <v>8500</v>
          </cell>
          <cell r="D39">
            <v>5430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10500</v>
          </cell>
          <cell r="J39">
            <v>2250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1.05.02</v>
          </cell>
          <cell r="B40" t="str">
            <v>Viáticos dentro del país</v>
          </cell>
          <cell r="C40">
            <v>158450</v>
          </cell>
          <cell r="D40">
            <v>278170</v>
          </cell>
          <cell r="E40">
            <v>-83300</v>
          </cell>
          <cell r="F40">
            <v>100300</v>
          </cell>
          <cell r="G40">
            <v>15000</v>
          </cell>
          <cell r="H40">
            <v>27600</v>
          </cell>
          <cell r="I40">
            <v>48260</v>
          </cell>
          <cell r="J40">
            <v>1016000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A41" t="str">
            <v>1.06.01</v>
          </cell>
          <cell r="B41" t="str">
            <v xml:space="preserve">Seguros </v>
          </cell>
          <cell r="C41">
            <v>1519877</v>
          </cell>
          <cell r="D41">
            <v>0</v>
          </cell>
          <cell r="E41">
            <v>8105130</v>
          </cell>
          <cell r="F41">
            <v>0</v>
          </cell>
          <cell r="G41">
            <v>0</v>
          </cell>
          <cell r="H41">
            <v>1519877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A42" t="str">
            <v>1.07.01</v>
          </cell>
          <cell r="B42" t="str">
            <v>Actividades de capacitación</v>
          </cell>
          <cell r="C42">
            <v>0</v>
          </cell>
          <cell r="D42">
            <v>0</v>
          </cell>
          <cell r="E42">
            <v>1028160</v>
          </cell>
          <cell r="F42">
            <v>1038521.38</v>
          </cell>
          <cell r="G42">
            <v>0</v>
          </cell>
          <cell r="H42">
            <v>896600</v>
          </cell>
          <cell r="I42">
            <v>1572840</v>
          </cell>
          <cell r="J42">
            <v>3033251.37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A43" t="str">
            <v>1.08.04</v>
          </cell>
          <cell r="B43" t="str">
            <v>Mantenimiento y reparacion de maquinaria y equipo</v>
          </cell>
          <cell r="C43">
            <v>575937.27</v>
          </cell>
          <cell r="D43">
            <v>0</v>
          </cell>
          <cell r="E43">
            <v>0</v>
          </cell>
          <cell r="F43">
            <v>1471965.12</v>
          </cell>
          <cell r="G43">
            <v>0</v>
          </cell>
          <cell r="H43">
            <v>0</v>
          </cell>
          <cell r="I43">
            <v>1010297.9699999997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A44" t="str">
            <v>1.08.05</v>
          </cell>
          <cell r="B44" t="str">
            <v>Mantenimiento y reparación de equipo de transporte</v>
          </cell>
          <cell r="C44">
            <v>211310</v>
          </cell>
          <cell r="D44">
            <v>46850</v>
          </cell>
          <cell r="E44">
            <v>28000</v>
          </cell>
          <cell r="F44">
            <v>0</v>
          </cell>
          <cell r="G44">
            <v>0</v>
          </cell>
          <cell r="H44">
            <v>256050</v>
          </cell>
          <cell r="I44">
            <v>4000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A45" t="str">
            <v>1.08.07</v>
          </cell>
          <cell r="B45" t="str">
            <v>Mantenimiento y reparación de equipo y mobiliario de oficina</v>
          </cell>
          <cell r="C45">
            <v>0</v>
          </cell>
          <cell r="D45">
            <v>0</v>
          </cell>
          <cell r="E45">
            <v>200256.72</v>
          </cell>
          <cell r="F45">
            <v>0</v>
          </cell>
          <cell r="G45">
            <v>519365</v>
          </cell>
          <cell r="H45">
            <v>0</v>
          </cell>
          <cell r="I45">
            <v>570204.25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A46" t="str">
            <v>1.08.08</v>
          </cell>
          <cell r="B46" t="str">
            <v>Mantenimiento y reparación de equipo de cómputo y  sistemas de informacion</v>
          </cell>
          <cell r="C46">
            <v>0</v>
          </cell>
          <cell r="D46">
            <v>0</v>
          </cell>
          <cell r="E46">
            <v>1582000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1.08.99</v>
          </cell>
          <cell r="B47" t="str">
            <v>Mantenimiento y reparación de otros equipos</v>
          </cell>
          <cell r="C47">
            <v>0</v>
          </cell>
          <cell r="D47">
            <v>91760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234550</v>
          </cell>
          <cell r="J47">
            <v>12000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 t="str">
            <v>1.09.99</v>
          </cell>
          <cell r="B48" t="str">
            <v>Otros impuestos</v>
          </cell>
          <cell r="C48">
            <v>0</v>
          </cell>
          <cell r="D48">
            <v>109277</v>
          </cell>
          <cell r="E48">
            <v>0</v>
          </cell>
          <cell r="F48">
            <v>52121.4</v>
          </cell>
          <cell r="G48">
            <v>775424.74</v>
          </cell>
          <cell r="H48">
            <v>1102177.8700000001</v>
          </cell>
          <cell r="I48">
            <v>161896.54999999981</v>
          </cell>
          <cell r="J48">
            <v>554104.18999999994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A49" t="str">
            <v>2.01.01</v>
          </cell>
          <cell r="B49" t="str">
            <v>Combustibles y lubricantes</v>
          </cell>
          <cell r="C49">
            <v>173663</v>
          </cell>
          <cell r="D49">
            <v>79000</v>
          </cell>
          <cell r="E49">
            <v>77438</v>
          </cell>
          <cell r="F49">
            <v>0</v>
          </cell>
          <cell r="G49">
            <v>290201.94</v>
          </cell>
          <cell r="H49">
            <v>50989</v>
          </cell>
          <cell r="I49">
            <v>90082</v>
          </cell>
          <cell r="J49">
            <v>188934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 t="str">
            <v>2.01.04</v>
          </cell>
          <cell r="B50" t="str">
            <v>Tintas, pinturas y diluyentes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13948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 t="str">
            <v>2.03.04</v>
          </cell>
          <cell r="B51" t="str">
            <v>Materiales y productos eléctricos, telefónicos y de cómputo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43110.270000000004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A52" t="str">
            <v>2.03.06</v>
          </cell>
          <cell r="B52" t="str">
            <v>Materiales y productos de plástico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A53" t="str">
            <v>2.03.99</v>
          </cell>
          <cell r="B53" t="str">
            <v>Otros materiales y productos de uso en la construcción y mantenimiento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A54" t="str">
            <v>2.04.01</v>
          </cell>
          <cell r="B54" t="str">
            <v>Herramientas e instrumentos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50222.99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A55" t="str">
            <v>2.04.02</v>
          </cell>
          <cell r="B55" t="str">
            <v>Repuestos y accesorios</v>
          </cell>
          <cell r="C55">
            <v>4243.1499999999996</v>
          </cell>
          <cell r="D55">
            <v>21500</v>
          </cell>
          <cell r="E55">
            <v>0</v>
          </cell>
          <cell r="F55">
            <v>0</v>
          </cell>
          <cell r="G55">
            <v>762983.84</v>
          </cell>
          <cell r="H55">
            <v>7426.359999999986</v>
          </cell>
          <cell r="I55">
            <v>997407.99000000011</v>
          </cell>
          <cell r="J55">
            <v>296349.38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A56" t="str">
            <v>2.99.01</v>
          </cell>
          <cell r="B56" t="str">
            <v>Útiles y materiales de oficina y cómputo</v>
          </cell>
          <cell r="C56">
            <v>0</v>
          </cell>
          <cell r="D56">
            <v>128283.25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A57" t="str">
            <v>2.99.02</v>
          </cell>
          <cell r="B57" t="str">
            <v>Útiles y materiales médico, hospitalario y de investigación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150190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2.99.03</v>
          </cell>
          <cell r="B58" t="str">
            <v>Productos de papel, cartón e impresos</v>
          </cell>
          <cell r="C58">
            <v>0</v>
          </cell>
          <cell r="D58">
            <v>708374.4</v>
          </cell>
          <cell r="E58">
            <v>282663.84999999998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2.99.04</v>
          </cell>
          <cell r="B59" t="str">
            <v>Textiles y vestuario</v>
          </cell>
          <cell r="C59">
            <v>16990</v>
          </cell>
          <cell r="D59">
            <v>0</v>
          </cell>
          <cell r="E59">
            <v>0</v>
          </cell>
          <cell r="F59">
            <v>0</v>
          </cell>
          <cell r="G59">
            <v>5180</v>
          </cell>
          <cell r="H59">
            <v>19781102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2.99.05</v>
          </cell>
          <cell r="B60" t="str">
            <v>Útiles y materiales de limpieza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74187.649999999994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2.99.06</v>
          </cell>
          <cell r="B61" t="str">
            <v>Útiles y materiales de resguardo y seguridad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282545.2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2.99.99</v>
          </cell>
          <cell r="B62" t="str">
            <v>Otros útiles, materiales y suministros diversos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A63" t="str">
            <v>5.01.03</v>
          </cell>
          <cell r="B63" t="str">
            <v>Equipo de comunicacion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34900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A64" t="str">
            <v>5.01.04</v>
          </cell>
          <cell r="B64" t="str">
            <v>Equipo y mobiliario de oficina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138050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A65" t="str">
            <v>5.01.05</v>
          </cell>
          <cell r="B65" t="str">
            <v>Equipo de  cómputo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A66" t="str">
            <v>5.01.99</v>
          </cell>
          <cell r="B66" t="str">
            <v>Maquinaria, equipo y mobiliario diverso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5.99.03</v>
          </cell>
          <cell r="B67" t="str">
            <v>Bienes intangibles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7708255.4500000002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6.03.01</v>
          </cell>
          <cell r="B68" t="str">
            <v>Prestaciones legales</v>
          </cell>
          <cell r="C68">
            <v>7791290.7400000002</v>
          </cell>
          <cell r="D68">
            <v>3477956.2600000002</v>
          </cell>
          <cell r="E68">
            <v>3267948.0300000003</v>
          </cell>
          <cell r="F68">
            <v>3173855.01</v>
          </cell>
          <cell r="G68">
            <v>5763765.4499999993</v>
          </cell>
          <cell r="H68">
            <v>4776242.9600000009</v>
          </cell>
          <cell r="I68">
            <v>22984970.16</v>
          </cell>
          <cell r="J68">
            <v>4586132.6599999992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6.03.99</v>
          </cell>
          <cell r="B69" t="str">
            <v>Otras Prestaciones</v>
          </cell>
          <cell r="C69">
            <v>5358535.92</v>
          </cell>
          <cell r="D69">
            <v>3776145.7199999997</v>
          </cell>
          <cell r="E69">
            <v>3654158.9</v>
          </cell>
          <cell r="F69">
            <v>3422877.24</v>
          </cell>
          <cell r="G69">
            <v>2065640.12</v>
          </cell>
          <cell r="H69">
            <v>3084496.7200000021</v>
          </cell>
          <cell r="I69">
            <v>3655751.9199999971</v>
          </cell>
          <cell r="J69">
            <v>2493898.8200000003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6.06.01</v>
          </cell>
          <cell r="B70" t="str">
            <v>Indemnizaciones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45803571.219999999</v>
          </cell>
          <cell r="H70">
            <v>0</v>
          </cell>
          <cell r="I70">
            <v>0</v>
          </cell>
          <cell r="J70">
            <v>9175554.1899999995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A71" t="str">
            <v>9.02.01</v>
          </cell>
          <cell r="B71" t="str">
            <v>Sumas libres sin asignación presupuestaria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Total general</v>
          </cell>
          <cell r="C72">
            <v>509910673.86999995</v>
          </cell>
          <cell r="D72">
            <v>295348326.70000005</v>
          </cell>
          <cell r="E72">
            <v>312759420.94999999</v>
          </cell>
          <cell r="F72">
            <v>314860299.99000001</v>
          </cell>
          <cell r="G72">
            <v>393000740.65999997</v>
          </cell>
          <cell r="H72">
            <v>340682459.16000003</v>
          </cell>
          <cell r="I72">
            <v>341231502.82000017</v>
          </cell>
          <cell r="J72">
            <v>333010875.88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</sheetData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DDB2-9E61-46BD-882E-7E9ADA2C71F6}">
  <dimension ref="A4:C8"/>
  <sheetViews>
    <sheetView showGridLines="0" tabSelected="1" view="pageBreakPreview" zoomScale="70" zoomScaleNormal="100" zoomScaleSheetLayoutView="70" workbookViewId="0">
      <selection activeCell="D8" sqref="D8"/>
    </sheetView>
  </sheetViews>
  <sheetFormatPr baseColWidth="10" defaultColWidth="22.85546875" defaultRowHeight="44.25" x14ac:dyDescent="0.55000000000000004"/>
  <cols>
    <col min="1" max="1" width="172" style="2" bestFit="1" customWidth="1"/>
    <col min="2" max="2" width="22.85546875" style="2"/>
    <col min="3" max="3" width="83.7109375" style="2" hidden="1" customWidth="1"/>
    <col min="4" max="4" width="108.85546875" style="2" customWidth="1"/>
    <col min="5" max="12" width="0" style="2" hidden="1" customWidth="1"/>
    <col min="13" max="16384" width="22.85546875" style="2"/>
  </cols>
  <sheetData>
    <row r="4" spans="1:1" x14ac:dyDescent="0.55000000000000004">
      <c r="A4" s="1" t="s">
        <v>0</v>
      </c>
    </row>
    <row r="6" spans="1:1" x14ac:dyDescent="0.55000000000000004">
      <c r="A6" s="1" t="s">
        <v>1</v>
      </c>
    </row>
    <row r="8" spans="1:1" x14ac:dyDescent="0.55000000000000004">
      <c r="A8" s="1" t="s">
        <v>2</v>
      </c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74839-CC6C-4F6F-9A30-72B4DB56468A}">
  <sheetPr>
    <pageSetUpPr fitToPage="1"/>
  </sheetPr>
  <dimension ref="A1:V29"/>
  <sheetViews>
    <sheetView showGridLines="0" tabSelected="1" view="pageBreakPreview" topLeftCell="A3" zoomScale="110" zoomScaleNormal="90" zoomScaleSheetLayoutView="110" workbookViewId="0">
      <selection activeCell="D8" sqref="D8"/>
    </sheetView>
  </sheetViews>
  <sheetFormatPr baseColWidth="10" defaultRowHeight="14.25" x14ac:dyDescent="0.2"/>
  <cols>
    <col min="1" max="1" width="0.28515625" style="3" customWidth="1"/>
    <col min="2" max="2" width="20.7109375" style="4" customWidth="1"/>
    <col min="3" max="3" width="26" style="3" hidden="1" customWidth="1"/>
    <col min="4" max="4" width="96.42578125" style="4" bestFit="1" customWidth="1"/>
    <col min="5" max="7" width="17" style="3" hidden="1" customWidth="1"/>
    <col min="8" max="8" width="17" style="44" hidden="1" customWidth="1"/>
    <col min="9" max="9" width="17" style="6" hidden="1" customWidth="1"/>
    <col min="10" max="10" width="17" style="3" hidden="1" customWidth="1"/>
    <col min="11" max="11" width="18.42578125" style="57" hidden="1" customWidth="1"/>
    <col min="12" max="12" width="16.85546875" style="6" customWidth="1"/>
    <col min="13" max="14" width="18.5703125" style="19" hidden="1" customWidth="1"/>
    <col min="15" max="16" width="16.85546875" style="19" hidden="1" customWidth="1"/>
    <col min="17" max="17" width="18.5703125" style="19" hidden="1" customWidth="1"/>
    <col min="18" max="19" width="15.7109375" style="19" bestFit="1" customWidth="1"/>
    <col min="20" max="20" width="18.5703125" style="6" customWidth="1"/>
    <col min="21" max="21" width="14" style="6" customWidth="1"/>
    <col min="22" max="22" width="14" style="3" hidden="1" customWidth="1"/>
    <col min="23" max="25" width="14" style="3" customWidth="1"/>
    <col min="26" max="16384" width="11.42578125" style="3"/>
  </cols>
  <sheetData>
    <row r="1" spans="1:22" ht="15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2" ht="15" customHeight="1" x14ac:dyDescent="0.2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8"/>
    </row>
    <row r="3" spans="1:22" ht="15" x14ac:dyDescent="0.2">
      <c r="B3" s="7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</row>
    <row r="4" spans="1:22" ht="15" x14ac:dyDescent="0.2">
      <c r="A4" s="9"/>
      <c r="B4" s="10" t="str">
        <f>L6&amp;","&amp;2023</f>
        <v>Agosto,2023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8"/>
      <c r="S4" s="8"/>
    </row>
    <row r="5" spans="1:22" x14ac:dyDescent="0.2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22" ht="15" x14ac:dyDescent="0.25">
      <c r="A6" s="9"/>
      <c r="B6" s="12" t="s">
        <v>4</v>
      </c>
      <c r="D6" s="12" t="s">
        <v>5</v>
      </c>
      <c r="E6" s="13" t="s">
        <v>6</v>
      </c>
      <c r="F6" s="13" t="s">
        <v>7</v>
      </c>
      <c r="G6" s="13" t="s">
        <v>8</v>
      </c>
      <c r="H6" s="14" t="s">
        <v>9</v>
      </c>
      <c r="I6" s="14" t="s">
        <v>10</v>
      </c>
      <c r="J6" s="14" t="s">
        <v>11</v>
      </c>
      <c r="K6" s="15" t="s">
        <v>12</v>
      </c>
      <c r="L6" s="16" t="s">
        <v>13</v>
      </c>
      <c r="M6" s="17" t="s">
        <v>14</v>
      </c>
      <c r="N6" s="17" t="s">
        <v>15</v>
      </c>
      <c r="O6" s="17" t="s">
        <v>16</v>
      </c>
      <c r="P6" s="17" t="s">
        <v>17</v>
      </c>
      <c r="Q6" s="17"/>
      <c r="R6" s="18"/>
    </row>
    <row r="7" spans="1:22" ht="15" x14ac:dyDescent="0.25">
      <c r="B7" s="20" t="s">
        <v>18</v>
      </c>
      <c r="C7" s="20"/>
      <c r="D7" s="21" t="s">
        <v>19</v>
      </c>
      <c r="E7" s="22">
        <v>470151977.84000003</v>
      </c>
      <c r="F7" s="22">
        <v>479488910.35999995</v>
      </c>
      <c r="G7" s="22">
        <v>489591003.87000006</v>
      </c>
      <c r="H7" s="22">
        <v>461277502.17000002</v>
      </c>
      <c r="I7" s="22">
        <v>438123417.14999998</v>
      </c>
      <c r="J7" s="22">
        <v>473260373.18000001</v>
      </c>
      <c r="K7" s="23">
        <v>452034734.50500697</v>
      </c>
      <c r="L7" s="24">
        <v>463414779.59999996</v>
      </c>
      <c r="M7" s="24">
        <f t="shared" ref="G7:P7" si="0">M8+M13</f>
        <v>0</v>
      </c>
      <c r="N7" s="24">
        <f t="shared" si="0"/>
        <v>0</v>
      </c>
      <c r="O7" s="24">
        <f t="shared" si="0"/>
        <v>0</v>
      </c>
      <c r="P7" s="24">
        <f t="shared" si="0"/>
        <v>0</v>
      </c>
      <c r="Q7" s="24">
        <f>SUM(E7:P7)</f>
        <v>3727342698.6750069</v>
      </c>
      <c r="R7" s="18"/>
    </row>
    <row r="8" spans="1:22" ht="15" x14ac:dyDescent="0.25">
      <c r="A8" s="9"/>
      <c r="B8" s="25" t="s">
        <v>20</v>
      </c>
      <c r="C8" s="25"/>
      <c r="D8" s="26" t="s">
        <v>21</v>
      </c>
      <c r="E8" s="27">
        <v>460913869.72000003</v>
      </c>
      <c r="F8" s="27">
        <v>469677104.08999997</v>
      </c>
      <c r="G8" s="27">
        <v>478610725.02000004</v>
      </c>
      <c r="H8" s="27">
        <v>448460611.61000001</v>
      </c>
      <c r="I8" s="27">
        <v>422152693.01999998</v>
      </c>
      <c r="J8" s="27">
        <v>457197266.12</v>
      </c>
      <c r="K8" s="28">
        <v>436359428.56999999</v>
      </c>
      <c r="L8" s="29">
        <v>446744669.83999997</v>
      </c>
      <c r="M8" s="29">
        <f t="shared" ref="E8:P11" si="1">M9</f>
        <v>0</v>
      </c>
      <c r="N8" s="29">
        <f t="shared" si="1"/>
        <v>0</v>
      </c>
      <c r="O8" s="29">
        <f t="shared" si="1"/>
        <v>0</v>
      </c>
      <c r="P8" s="29">
        <f t="shared" si="1"/>
        <v>0</v>
      </c>
      <c r="Q8" s="29">
        <f>SUM(E8:P8)</f>
        <v>3620116367.9900002</v>
      </c>
      <c r="R8" s="18"/>
    </row>
    <row r="9" spans="1:22" ht="15" x14ac:dyDescent="0.25">
      <c r="B9" s="30" t="s">
        <v>22</v>
      </c>
      <c r="C9" s="30"/>
      <c r="D9" s="31" t="s">
        <v>23</v>
      </c>
      <c r="E9" s="32">
        <v>460913869.72000003</v>
      </c>
      <c r="F9" s="32">
        <v>469677104.08999997</v>
      </c>
      <c r="G9" s="32">
        <v>478610725.02000004</v>
      </c>
      <c r="H9" s="32">
        <v>448460611.61000001</v>
      </c>
      <c r="I9" s="32">
        <v>422152693.01999998</v>
      </c>
      <c r="J9" s="32">
        <v>457197266.12</v>
      </c>
      <c r="K9" s="33">
        <v>436359428.56999999</v>
      </c>
      <c r="L9" s="34">
        <v>446744669.83999997</v>
      </c>
      <c r="M9" s="34">
        <f t="shared" si="1"/>
        <v>0</v>
      </c>
      <c r="N9" s="34">
        <f t="shared" si="1"/>
        <v>0</v>
      </c>
      <c r="O9" s="34">
        <f t="shared" si="1"/>
        <v>0</v>
      </c>
      <c r="P9" s="34">
        <f t="shared" si="1"/>
        <v>0</v>
      </c>
      <c r="Q9" s="34">
        <f t="shared" ref="Q9:Q24" si="2">SUM(E9:P9)</f>
        <v>3620116367.9900002</v>
      </c>
      <c r="R9" s="18"/>
    </row>
    <row r="10" spans="1:22" ht="15" x14ac:dyDescent="0.25">
      <c r="B10" s="30" t="s">
        <v>24</v>
      </c>
      <c r="C10" s="30"/>
      <c r="D10" s="31" t="s">
        <v>25</v>
      </c>
      <c r="E10" s="32">
        <v>460913869.72000003</v>
      </c>
      <c r="F10" s="32">
        <v>469677104.08999997</v>
      </c>
      <c r="G10" s="32">
        <v>478610725.02000004</v>
      </c>
      <c r="H10" s="32">
        <v>448460611.61000001</v>
      </c>
      <c r="I10" s="32">
        <v>422152693.01999998</v>
      </c>
      <c r="J10" s="32">
        <v>457197266.12</v>
      </c>
      <c r="K10" s="33">
        <v>436359428.56999999</v>
      </c>
      <c r="L10" s="34">
        <v>446744669.83999997</v>
      </c>
      <c r="M10" s="34">
        <f t="shared" si="1"/>
        <v>0</v>
      </c>
      <c r="N10" s="34">
        <f t="shared" si="1"/>
        <v>0</v>
      </c>
      <c r="O10" s="34">
        <f t="shared" si="1"/>
        <v>0</v>
      </c>
      <c r="P10" s="34">
        <f t="shared" si="1"/>
        <v>0</v>
      </c>
      <c r="Q10" s="34">
        <f t="shared" si="2"/>
        <v>3620116367.9900002</v>
      </c>
      <c r="R10" s="18"/>
    </row>
    <row r="11" spans="1:22" ht="15" x14ac:dyDescent="0.25">
      <c r="B11" s="30" t="s">
        <v>26</v>
      </c>
      <c r="C11" s="30"/>
      <c r="D11" s="31" t="s">
        <v>27</v>
      </c>
      <c r="E11" s="32">
        <v>460913869.72000003</v>
      </c>
      <c r="F11" s="32">
        <v>469677104.08999997</v>
      </c>
      <c r="G11" s="32">
        <v>478610725.02000004</v>
      </c>
      <c r="H11" s="32">
        <v>448460611.61000001</v>
      </c>
      <c r="I11" s="32">
        <v>422152693.01999998</v>
      </c>
      <c r="J11" s="32">
        <v>457197266.12</v>
      </c>
      <c r="K11" s="33">
        <v>436359428.56999999</v>
      </c>
      <c r="L11" s="34">
        <v>446744669.83999997</v>
      </c>
      <c r="M11" s="34">
        <f t="shared" si="1"/>
        <v>0</v>
      </c>
      <c r="N11" s="34">
        <f t="shared" si="1"/>
        <v>0</v>
      </c>
      <c r="O11" s="34">
        <f t="shared" si="1"/>
        <v>0</v>
      </c>
      <c r="P11" s="34">
        <f t="shared" si="1"/>
        <v>0</v>
      </c>
      <c r="Q11" s="34">
        <f t="shared" si="2"/>
        <v>3620116367.9900002</v>
      </c>
      <c r="R11" s="18"/>
      <c r="V11" s="3">
        <v>453599164</v>
      </c>
    </row>
    <row r="12" spans="1:22" ht="15" x14ac:dyDescent="0.25">
      <c r="B12" s="35" t="s">
        <v>28</v>
      </c>
      <c r="C12" s="36" t="s">
        <v>29</v>
      </c>
      <c r="D12" s="37" t="s">
        <v>30</v>
      </c>
      <c r="E12" s="38">
        <v>460913869.72000003</v>
      </c>
      <c r="F12" s="39">
        <v>469677104.08999997</v>
      </c>
      <c r="G12" s="39">
        <v>478610725.02000004</v>
      </c>
      <c r="H12" s="39">
        <v>448460611.61000001</v>
      </c>
      <c r="I12" s="39">
        <v>422152693.01999998</v>
      </c>
      <c r="J12" s="39">
        <v>457197266.12</v>
      </c>
      <c r="K12" s="40">
        <v>436359428.56999999</v>
      </c>
      <c r="L12" s="41">
        <v>446744669.83999997</v>
      </c>
      <c r="M12" s="41"/>
      <c r="N12" s="41"/>
      <c r="O12" s="41"/>
      <c r="P12" s="41"/>
      <c r="Q12" s="41">
        <f>SUM(E12:P12)</f>
        <v>3620116367.9900002</v>
      </c>
      <c r="R12" s="42"/>
      <c r="S12" s="43"/>
      <c r="T12" s="44"/>
      <c r="V12" s="45">
        <f>E9-V11</f>
        <v>7314705.7200000286</v>
      </c>
    </row>
    <row r="13" spans="1:22" ht="15" x14ac:dyDescent="0.2">
      <c r="B13" s="46" t="s">
        <v>31</v>
      </c>
      <c r="C13" s="46"/>
      <c r="D13" s="47" t="s">
        <v>32</v>
      </c>
      <c r="E13" s="48">
        <v>9238108.1199999992</v>
      </c>
      <c r="F13" s="48">
        <v>9811806.2699999996</v>
      </c>
      <c r="G13" s="48">
        <v>10980278.850000005</v>
      </c>
      <c r="H13" s="48">
        <v>12816890.560000001</v>
      </c>
      <c r="I13" s="48">
        <v>15970724.130000001</v>
      </c>
      <c r="J13" s="48">
        <v>16063107.060000002</v>
      </c>
      <c r="K13" s="49">
        <v>15675305.935007</v>
      </c>
      <c r="L13" s="50">
        <v>16670109.760000005</v>
      </c>
      <c r="M13" s="50">
        <f>M17+M22+M24</f>
        <v>0</v>
      </c>
      <c r="N13" s="50">
        <f>N17+N22+N24</f>
        <v>0</v>
      </c>
      <c r="O13" s="50">
        <f>O17+O22+O24</f>
        <v>0</v>
      </c>
      <c r="P13" s="50">
        <f>P17+P22+P24</f>
        <v>0</v>
      </c>
      <c r="Q13" s="50">
        <f t="shared" si="2"/>
        <v>107226330.68500702</v>
      </c>
      <c r="R13" s="42"/>
      <c r="S13" s="43"/>
      <c r="T13" s="44"/>
    </row>
    <row r="14" spans="1:22" x14ac:dyDescent="0.2">
      <c r="B14" s="30" t="s">
        <v>33</v>
      </c>
      <c r="C14" s="30"/>
      <c r="D14" s="31" t="s">
        <v>34</v>
      </c>
      <c r="E14" s="32">
        <v>9220108.1199999992</v>
      </c>
      <c r="F14" s="32">
        <v>9363806.2699999996</v>
      </c>
      <c r="G14" s="32">
        <v>10800508.850000005</v>
      </c>
      <c r="H14" s="32">
        <v>12798890.560000001</v>
      </c>
      <c r="I14" s="32">
        <v>15244775.17</v>
      </c>
      <c r="J14" s="32">
        <v>14990637.730000002</v>
      </c>
      <c r="K14" s="33">
        <v>15656047.605007</v>
      </c>
      <c r="L14" s="34">
        <v>16358712.440000005</v>
      </c>
      <c r="M14" s="34">
        <f t="shared" ref="E14:P16" si="3">M15</f>
        <v>0</v>
      </c>
      <c r="N14" s="34">
        <f t="shared" si="3"/>
        <v>0</v>
      </c>
      <c r="O14" s="34">
        <f t="shared" si="3"/>
        <v>0</v>
      </c>
      <c r="P14" s="34">
        <f t="shared" si="3"/>
        <v>0</v>
      </c>
      <c r="Q14" s="34">
        <f t="shared" si="2"/>
        <v>104433486.74500701</v>
      </c>
      <c r="R14" s="42"/>
      <c r="S14" s="43"/>
      <c r="T14" s="44"/>
    </row>
    <row r="15" spans="1:22" x14ac:dyDescent="0.2">
      <c r="B15" s="30" t="s">
        <v>35</v>
      </c>
      <c r="C15" s="30"/>
      <c r="D15" s="31" t="s">
        <v>36</v>
      </c>
      <c r="E15" s="32">
        <v>9220108.1199999992</v>
      </c>
      <c r="F15" s="32">
        <v>9363806.2699999996</v>
      </c>
      <c r="G15" s="32">
        <v>10800508.850000005</v>
      </c>
      <c r="H15" s="32">
        <v>12798890.560000001</v>
      </c>
      <c r="I15" s="32">
        <v>15244775.17</v>
      </c>
      <c r="J15" s="32">
        <v>14990637.730000002</v>
      </c>
      <c r="K15" s="33">
        <v>15656047.605007</v>
      </c>
      <c r="L15" s="34">
        <v>16358712.440000005</v>
      </c>
      <c r="M15" s="34">
        <f t="shared" si="3"/>
        <v>0</v>
      </c>
      <c r="N15" s="34">
        <f t="shared" si="3"/>
        <v>0</v>
      </c>
      <c r="O15" s="34">
        <f t="shared" si="3"/>
        <v>0</v>
      </c>
      <c r="P15" s="34">
        <f t="shared" si="3"/>
        <v>0</v>
      </c>
      <c r="Q15" s="34">
        <f t="shared" si="2"/>
        <v>104433486.74500701</v>
      </c>
      <c r="R15" s="42"/>
      <c r="S15" s="43"/>
      <c r="T15" s="44"/>
    </row>
    <row r="16" spans="1:22" x14ac:dyDescent="0.2">
      <c r="B16" s="30" t="s">
        <v>37</v>
      </c>
      <c r="C16" s="30"/>
      <c r="D16" s="31" t="s">
        <v>38</v>
      </c>
      <c r="E16" s="32">
        <v>9220108.1199999992</v>
      </c>
      <c r="F16" s="32">
        <v>9363806.2699999996</v>
      </c>
      <c r="G16" s="32">
        <v>10800508.850000005</v>
      </c>
      <c r="H16" s="32">
        <v>12798890.560000001</v>
      </c>
      <c r="I16" s="32">
        <v>15244775.17</v>
      </c>
      <c r="J16" s="32">
        <v>14990637.730000002</v>
      </c>
      <c r="K16" s="33">
        <v>15656047.605007</v>
      </c>
      <c r="L16" s="34">
        <v>16358712.440000005</v>
      </c>
      <c r="M16" s="34">
        <f t="shared" si="3"/>
        <v>0</v>
      </c>
      <c r="N16" s="34">
        <f t="shared" si="3"/>
        <v>0</v>
      </c>
      <c r="O16" s="34">
        <f t="shared" si="3"/>
        <v>0</v>
      </c>
      <c r="P16" s="34">
        <f t="shared" si="3"/>
        <v>0</v>
      </c>
      <c r="Q16" s="34">
        <f t="shared" si="2"/>
        <v>104433486.74500701</v>
      </c>
      <c r="R16" s="42"/>
      <c r="S16" s="43"/>
      <c r="T16" s="44"/>
    </row>
    <row r="17" spans="2:20" ht="15" x14ac:dyDescent="0.25">
      <c r="B17" s="35" t="s">
        <v>39</v>
      </c>
      <c r="C17" s="36"/>
      <c r="D17" s="37" t="s">
        <v>40</v>
      </c>
      <c r="E17" s="51">
        <v>9220108.1199999992</v>
      </c>
      <c r="F17" s="52">
        <v>9363806.2699999996</v>
      </c>
      <c r="G17" s="52">
        <v>10800508.850000005</v>
      </c>
      <c r="H17" s="52">
        <v>12798890.560000001</v>
      </c>
      <c r="I17" s="52">
        <v>15244775.17</v>
      </c>
      <c r="J17" s="52">
        <v>14990637.730000002</v>
      </c>
      <c r="K17" s="53">
        <v>15656047.605007</v>
      </c>
      <c r="L17" s="41">
        <v>16358712.440000005</v>
      </c>
      <c r="M17" s="54"/>
      <c r="N17" s="54"/>
      <c r="O17" s="54"/>
      <c r="P17" s="54"/>
      <c r="Q17" s="54">
        <f t="shared" si="2"/>
        <v>104433486.74500701</v>
      </c>
      <c r="S17" s="42"/>
      <c r="T17" s="43"/>
    </row>
    <row r="18" spans="2:20" x14ac:dyDescent="0.2">
      <c r="B18" s="30" t="s">
        <v>41</v>
      </c>
      <c r="C18" s="30" t="s">
        <v>42</v>
      </c>
      <c r="D18" s="31" t="s">
        <v>43</v>
      </c>
      <c r="E18" s="32">
        <v>18000</v>
      </c>
      <c r="F18" s="32">
        <v>18000</v>
      </c>
      <c r="G18" s="32">
        <v>179770</v>
      </c>
      <c r="H18" s="32">
        <v>18000</v>
      </c>
      <c r="I18" s="32">
        <v>212808.33</v>
      </c>
      <c r="J18" s="32">
        <v>1072469.33</v>
      </c>
      <c r="K18" s="33">
        <v>19258.330000000002</v>
      </c>
      <c r="L18" s="34">
        <v>311397.32</v>
      </c>
      <c r="M18" s="34">
        <f>M19</f>
        <v>0</v>
      </c>
      <c r="N18" s="34">
        <f t="shared" ref="E18:P18" si="4">N19</f>
        <v>0</v>
      </c>
      <c r="O18" s="34">
        <f t="shared" si="4"/>
        <v>0</v>
      </c>
      <c r="P18" s="34">
        <f t="shared" si="4"/>
        <v>0</v>
      </c>
      <c r="Q18" s="34">
        <f t="shared" si="2"/>
        <v>1849703.3100000003</v>
      </c>
      <c r="R18" s="42"/>
      <c r="S18" s="43"/>
      <c r="T18" s="44"/>
    </row>
    <row r="19" spans="2:20" x14ac:dyDescent="0.2">
      <c r="B19" s="30" t="s">
        <v>44</v>
      </c>
      <c r="C19" s="30" t="s">
        <v>45</v>
      </c>
      <c r="D19" s="31" t="s">
        <v>46</v>
      </c>
      <c r="E19" s="32">
        <v>18000</v>
      </c>
      <c r="F19" s="32">
        <v>18000</v>
      </c>
      <c r="G19" s="32">
        <v>179770</v>
      </c>
      <c r="H19" s="32">
        <v>18000</v>
      </c>
      <c r="I19" s="32">
        <v>212808.33</v>
      </c>
      <c r="J19" s="32">
        <v>1072469.33</v>
      </c>
      <c r="K19" s="33">
        <v>19258.330000000002</v>
      </c>
      <c r="L19" s="34">
        <v>311397.32</v>
      </c>
      <c r="M19" s="34">
        <f>M22</f>
        <v>0</v>
      </c>
      <c r="N19" s="34">
        <f>N22</f>
        <v>0</v>
      </c>
      <c r="O19" s="34">
        <f>O22</f>
        <v>0</v>
      </c>
      <c r="P19" s="34">
        <f>P22</f>
        <v>0</v>
      </c>
      <c r="Q19" s="34">
        <f t="shared" si="2"/>
        <v>1849703.3100000003</v>
      </c>
      <c r="R19" s="42"/>
      <c r="S19" s="43"/>
      <c r="T19" s="44"/>
    </row>
    <row r="20" spans="2:20" ht="15" x14ac:dyDescent="0.25">
      <c r="B20" s="35" t="s">
        <v>47</v>
      </c>
      <c r="C20" s="30"/>
      <c r="D20" s="37" t="s">
        <v>48</v>
      </c>
      <c r="E20" s="32"/>
      <c r="F20" s="32"/>
      <c r="G20" s="32"/>
      <c r="H20" s="32"/>
      <c r="I20" s="32"/>
      <c r="J20" s="32"/>
      <c r="K20" s="33"/>
      <c r="L20" s="41">
        <v>61138.99</v>
      </c>
      <c r="M20" s="34"/>
      <c r="N20" s="34"/>
      <c r="O20" s="34"/>
      <c r="P20" s="34"/>
      <c r="Q20" s="34"/>
      <c r="R20" s="42"/>
      <c r="S20" s="43"/>
      <c r="T20" s="44"/>
    </row>
    <row r="21" spans="2:20" ht="15" x14ac:dyDescent="0.25">
      <c r="B21" s="35" t="s">
        <v>49</v>
      </c>
      <c r="C21" s="30"/>
      <c r="D21" s="37" t="s">
        <v>50</v>
      </c>
      <c r="E21" s="32"/>
      <c r="F21" s="32"/>
      <c r="G21" s="32"/>
      <c r="H21" s="32"/>
      <c r="I21" s="32"/>
      <c r="J21" s="32"/>
      <c r="K21" s="33"/>
      <c r="L21" s="41">
        <v>231000</v>
      </c>
      <c r="M21" s="34"/>
      <c r="N21" s="34"/>
      <c r="O21" s="34"/>
      <c r="P21" s="34"/>
      <c r="Q21" s="34"/>
      <c r="R21" s="42"/>
      <c r="S21" s="43"/>
      <c r="T21" s="44"/>
    </row>
    <row r="22" spans="2:20" ht="15" x14ac:dyDescent="0.25">
      <c r="B22" s="35" t="s">
        <v>51</v>
      </c>
      <c r="C22" s="36" t="s">
        <v>52</v>
      </c>
      <c r="D22" s="37" t="s">
        <v>53</v>
      </c>
      <c r="E22" s="51">
        <v>18000</v>
      </c>
      <c r="F22" s="52">
        <v>18000</v>
      </c>
      <c r="G22" s="52">
        <v>179770</v>
      </c>
      <c r="H22" s="52">
        <v>18000</v>
      </c>
      <c r="I22" s="52">
        <v>212808.33</v>
      </c>
      <c r="J22" s="52">
        <v>1072469.33</v>
      </c>
      <c r="K22" s="53">
        <v>19258.330000000002</v>
      </c>
      <c r="L22" s="41">
        <v>19258.330000000002</v>
      </c>
      <c r="M22" s="54"/>
      <c r="N22" s="54"/>
      <c r="O22" s="54"/>
      <c r="P22" s="54">
        <v>0</v>
      </c>
      <c r="Q22" s="54">
        <f t="shared" si="2"/>
        <v>1557564.3200000003</v>
      </c>
      <c r="R22" s="42"/>
      <c r="S22" s="43"/>
      <c r="T22" s="44"/>
    </row>
    <row r="23" spans="2:20" x14ac:dyDescent="0.2">
      <c r="B23" s="30" t="s">
        <v>54</v>
      </c>
      <c r="C23" s="30"/>
      <c r="D23" s="31" t="s">
        <v>55</v>
      </c>
      <c r="E23" s="32">
        <v>0</v>
      </c>
      <c r="F23" s="32">
        <v>430000</v>
      </c>
      <c r="G23" s="32">
        <v>0</v>
      </c>
      <c r="H23" s="32">
        <v>0</v>
      </c>
      <c r="I23" s="32">
        <v>513140.63</v>
      </c>
      <c r="J23" s="32">
        <v>0</v>
      </c>
      <c r="K23" s="33">
        <v>0</v>
      </c>
      <c r="L23" s="34">
        <v>0</v>
      </c>
      <c r="M23" s="34">
        <f t="shared" ref="F23:P23" si="5">M24</f>
        <v>0</v>
      </c>
      <c r="N23" s="34">
        <f t="shared" si="5"/>
        <v>0</v>
      </c>
      <c r="O23" s="34">
        <f t="shared" si="5"/>
        <v>0</v>
      </c>
      <c r="P23" s="34">
        <f t="shared" si="5"/>
        <v>0</v>
      </c>
      <c r="Q23" s="34">
        <f t="shared" si="2"/>
        <v>943140.63</v>
      </c>
      <c r="R23" s="42"/>
      <c r="S23" s="43"/>
    </row>
    <row r="24" spans="2:20" ht="15" x14ac:dyDescent="0.25">
      <c r="B24" s="35" t="s">
        <v>56</v>
      </c>
      <c r="C24" s="36"/>
      <c r="D24" s="37" t="s">
        <v>57</v>
      </c>
      <c r="E24" s="51">
        <v>0</v>
      </c>
      <c r="F24" s="52">
        <v>430000</v>
      </c>
      <c r="G24" s="52">
        <v>0</v>
      </c>
      <c r="H24" s="52">
        <v>0</v>
      </c>
      <c r="I24" s="52">
        <v>513140.63</v>
      </c>
      <c r="J24" s="52">
        <v>0</v>
      </c>
      <c r="K24" s="53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f t="shared" si="2"/>
        <v>943140.63</v>
      </c>
    </row>
    <row r="26" spans="2:20" x14ac:dyDescent="0.2">
      <c r="E26" s="6"/>
      <c r="F26" s="6"/>
      <c r="G26" s="6"/>
      <c r="H26" s="6"/>
      <c r="J26" s="6"/>
      <c r="K26" s="55"/>
      <c r="M26" s="6"/>
      <c r="N26" s="6"/>
      <c r="O26" s="6"/>
      <c r="P26" s="6"/>
    </row>
    <row r="27" spans="2:20" x14ac:dyDescent="0.2">
      <c r="E27" s="45"/>
      <c r="F27" s="45"/>
      <c r="G27" s="45"/>
      <c r="H27" s="45"/>
      <c r="J27" s="45"/>
      <c r="K27" s="56"/>
      <c r="M27" s="45"/>
      <c r="N27" s="45"/>
      <c r="O27" s="45"/>
      <c r="P27" s="45"/>
    </row>
    <row r="28" spans="2:20" x14ac:dyDescent="0.2">
      <c r="E28" s="6"/>
      <c r="F28" s="6"/>
      <c r="G28" s="6"/>
      <c r="J28" s="6"/>
      <c r="O28" s="42"/>
    </row>
    <row r="29" spans="2:20" x14ac:dyDescent="0.2">
      <c r="E29" s="45"/>
      <c r="F29" s="45"/>
      <c r="G29" s="45"/>
      <c r="H29" s="45"/>
      <c r="I29" s="45"/>
      <c r="J29" s="45"/>
    </row>
  </sheetData>
  <mergeCells count="5">
    <mergeCell ref="C1:S1"/>
    <mergeCell ref="B2:Q2"/>
    <mergeCell ref="B3:Q3"/>
    <mergeCell ref="B4:Q4"/>
    <mergeCell ref="C5:S5"/>
  </mergeCells>
  <printOptions horizontalCentered="1"/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B4E99-0E72-4631-987C-6B50FE28C9B0}">
  <sheetPr>
    <pageSetUpPr fitToPage="1"/>
  </sheetPr>
  <dimension ref="A1:Q132"/>
  <sheetViews>
    <sheetView showGridLines="0" tabSelected="1" view="pageBreakPreview" topLeftCell="B82" zoomScale="110" zoomScaleNormal="100" zoomScaleSheetLayoutView="110" workbookViewId="0">
      <selection activeCell="D8" sqref="D8"/>
    </sheetView>
  </sheetViews>
  <sheetFormatPr baseColWidth="10" defaultRowHeight="15" x14ac:dyDescent="0.25"/>
  <cols>
    <col min="1" max="1" width="8.140625" hidden="1" customWidth="1"/>
    <col min="2" max="2" width="2" customWidth="1"/>
    <col min="3" max="3" width="9.140625" style="60" bestFit="1" customWidth="1"/>
    <col min="4" max="4" width="119.140625" bestFit="1" customWidth="1"/>
    <col min="5" max="5" width="20.42578125" hidden="1" customWidth="1"/>
    <col min="6" max="6" width="20.42578125" style="66" hidden="1" customWidth="1"/>
    <col min="7" max="7" width="20.42578125" style="62" hidden="1" customWidth="1"/>
    <col min="8" max="10" width="19.140625" style="63" hidden="1" customWidth="1"/>
    <col min="11" max="11" width="20.42578125" style="64" hidden="1" customWidth="1"/>
    <col min="12" max="12" width="20.85546875" style="65" bestFit="1" customWidth="1"/>
    <col min="13" max="16" width="13.28515625" hidden="1" customWidth="1"/>
    <col min="17" max="17" width="22.42578125" style="66" hidden="1" customWidth="1"/>
    <col min="18" max="18" width="2.28515625" customWidth="1"/>
  </cols>
  <sheetData>
    <row r="1" spans="1:17" ht="16.5" customHeight="1" x14ac:dyDescent="0.25"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7" ht="15.75" x14ac:dyDescent="0.2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15.75" x14ac:dyDescent="0.25">
      <c r="A3" s="59" t="s">
        <v>58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15.75" x14ac:dyDescent="0.25">
      <c r="A4" s="59" t="str">
        <f>L6&amp;","&amp;2023</f>
        <v>Agosto,2023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7" x14ac:dyDescent="0.25">
      <c r="E5" s="61"/>
      <c r="F5" s="61"/>
    </row>
    <row r="6" spans="1:17" ht="76.5" customHeight="1" x14ac:dyDescent="0.25">
      <c r="A6" s="67" t="s">
        <v>4</v>
      </c>
      <c r="B6" s="68"/>
      <c r="C6" s="67" t="s">
        <v>4</v>
      </c>
      <c r="D6" s="67" t="s">
        <v>5</v>
      </c>
      <c r="E6" s="69" t="s">
        <v>6</v>
      </c>
      <c r="F6" s="69" t="s">
        <v>7</v>
      </c>
      <c r="G6" s="69" t="s">
        <v>8</v>
      </c>
      <c r="H6" s="69" t="s">
        <v>9</v>
      </c>
      <c r="I6" s="69" t="s">
        <v>10</v>
      </c>
      <c r="J6" s="69" t="s">
        <v>11</v>
      </c>
      <c r="K6" s="69" t="s">
        <v>12</v>
      </c>
      <c r="L6" s="70" t="s">
        <v>13</v>
      </c>
      <c r="M6" s="69" t="s">
        <v>59</v>
      </c>
      <c r="N6" s="69" t="s">
        <v>59</v>
      </c>
      <c r="O6" s="69" t="s">
        <v>59</v>
      </c>
      <c r="P6" s="69" t="s">
        <v>59</v>
      </c>
      <c r="Q6" s="69" t="s">
        <v>60</v>
      </c>
    </row>
    <row r="7" spans="1:17" ht="15.75" hidden="1" x14ac:dyDescent="0.25">
      <c r="A7" s="71"/>
      <c r="B7" s="68"/>
      <c r="C7" s="67"/>
      <c r="D7" s="67"/>
      <c r="E7" s="72">
        <v>3</v>
      </c>
      <c r="F7" s="72">
        <v>4</v>
      </c>
      <c r="G7" s="72">
        <v>5</v>
      </c>
      <c r="H7" s="73">
        <v>6</v>
      </c>
      <c r="I7" s="73">
        <v>7</v>
      </c>
      <c r="J7" s="73">
        <v>8</v>
      </c>
      <c r="K7" s="69">
        <v>9</v>
      </c>
      <c r="L7" s="70">
        <v>10</v>
      </c>
      <c r="M7" s="72">
        <v>11</v>
      </c>
      <c r="N7" s="72">
        <v>12</v>
      </c>
      <c r="O7" s="72" t="s">
        <v>61</v>
      </c>
      <c r="P7" s="72" t="s">
        <v>62</v>
      </c>
      <c r="Q7" s="69"/>
    </row>
    <row r="8" spans="1:17" ht="15.75" x14ac:dyDescent="0.25">
      <c r="A8" s="74" t="s">
        <v>63</v>
      </c>
      <c r="B8" s="75"/>
      <c r="C8" s="76">
        <v>0</v>
      </c>
      <c r="D8" s="77" t="s">
        <v>64</v>
      </c>
      <c r="E8" s="78">
        <v>398215589.53999996</v>
      </c>
      <c r="F8" s="78">
        <v>186276740.06</v>
      </c>
      <c r="G8" s="78">
        <v>205671454.82999995</v>
      </c>
      <c r="H8" s="79">
        <v>215106854.37</v>
      </c>
      <c r="I8" s="79">
        <v>242085581.25</v>
      </c>
      <c r="J8" s="79">
        <v>202746099.58999997</v>
      </c>
      <c r="K8" s="78">
        <v>211462633.00000003</v>
      </c>
      <c r="L8" s="80">
        <v>223199455.31</v>
      </c>
      <c r="M8" s="81">
        <f t="shared" ref="G8:P8" si="0">M9+M12+M15+M21+M27</f>
        <v>0</v>
      </c>
      <c r="N8" s="81">
        <f t="shared" si="0"/>
        <v>0</v>
      </c>
      <c r="O8" s="81">
        <f t="shared" si="0"/>
        <v>0</v>
      </c>
      <c r="P8" s="81">
        <f t="shared" si="0"/>
        <v>0</v>
      </c>
      <c r="Q8" s="78">
        <f>SUM(E8:L8)</f>
        <v>1884764407.9499996</v>
      </c>
    </row>
    <row r="9" spans="1:17" ht="15.75" x14ac:dyDescent="0.25">
      <c r="A9" s="82" t="s">
        <v>65</v>
      </c>
      <c r="B9" s="75"/>
      <c r="C9" s="83">
        <v>0.01</v>
      </c>
      <c r="D9" s="83" t="s">
        <v>66</v>
      </c>
      <c r="E9" s="84">
        <v>99477984.599999979</v>
      </c>
      <c r="F9" s="84">
        <v>95480727.379999995</v>
      </c>
      <c r="G9" s="84">
        <v>98653032.549999982</v>
      </c>
      <c r="H9" s="85">
        <v>101735172.66999999</v>
      </c>
      <c r="I9" s="85">
        <v>100522592.06999998</v>
      </c>
      <c r="J9" s="86">
        <v>97356420.760000005</v>
      </c>
      <c r="K9" s="87">
        <v>100200533.43999998</v>
      </c>
      <c r="L9" s="85">
        <v>110063300.5</v>
      </c>
      <c r="M9" s="88">
        <f t="shared" ref="G9:P9" si="1">M10+M11</f>
        <v>0</v>
      </c>
      <c r="N9" s="88">
        <f t="shared" si="1"/>
        <v>0</v>
      </c>
      <c r="O9" s="88">
        <f t="shared" si="1"/>
        <v>0</v>
      </c>
      <c r="P9" s="88">
        <f t="shared" si="1"/>
        <v>0</v>
      </c>
      <c r="Q9" s="87">
        <f>SUM(E9:L9)</f>
        <v>803489763.96999991</v>
      </c>
    </row>
    <row r="10" spans="1:17" x14ac:dyDescent="0.25">
      <c r="A10" s="89" t="s">
        <v>67</v>
      </c>
      <c r="B10" s="90"/>
      <c r="C10" s="91" t="s">
        <v>68</v>
      </c>
      <c r="D10" s="92" t="s">
        <v>69</v>
      </c>
      <c r="E10" s="93">
        <v>99477984.599999979</v>
      </c>
      <c r="F10" s="93">
        <v>95480727.379999995</v>
      </c>
      <c r="G10" s="93">
        <v>98653032.549999982</v>
      </c>
      <c r="H10" s="94">
        <v>101735172.66999999</v>
      </c>
      <c r="I10" s="94">
        <v>100522592.06999998</v>
      </c>
      <c r="J10" s="94">
        <v>97356420.760000005</v>
      </c>
      <c r="K10" s="93">
        <v>100200533.43999998</v>
      </c>
      <c r="L10" s="95">
        <v>110063300.5</v>
      </c>
      <c r="M10" s="93">
        <f>IFERROR(VLOOKUP($C10,[1]PivotSIPP!$A$5:$N$80,M$7,0),0)</f>
        <v>0</v>
      </c>
      <c r="N10" s="93">
        <f>IFERROR(VLOOKUP($C10,[1]PivotSIPP!$A$5:$N$80,N$7,0),0)</f>
        <v>0</v>
      </c>
      <c r="O10" s="93">
        <f>IFERROR(VLOOKUP($C10,[1]PivotSIPP!$A$5:$N$80,O$7,0),0)</f>
        <v>0</v>
      </c>
      <c r="P10" s="93">
        <f>IFERROR(VLOOKUP($C10,[1]PivotSIPP!$A$5:$N$80,P$7,0),0)</f>
        <v>0</v>
      </c>
      <c r="Q10" s="93">
        <f>SUM(E10:L10)</f>
        <v>803489763.96999991</v>
      </c>
    </row>
    <row r="11" spans="1:17" hidden="1" x14ac:dyDescent="0.25">
      <c r="A11" s="89" t="s">
        <v>70</v>
      </c>
      <c r="B11" s="90"/>
      <c r="C11" s="91" t="s">
        <v>71</v>
      </c>
      <c r="D11" s="92" t="s">
        <v>72</v>
      </c>
      <c r="E11" s="93">
        <v>0</v>
      </c>
      <c r="F11" s="93">
        <v>0</v>
      </c>
      <c r="G11" s="93">
        <v>0</v>
      </c>
      <c r="H11" s="94">
        <v>0</v>
      </c>
      <c r="I11" s="94">
        <v>0</v>
      </c>
      <c r="J11" s="94">
        <v>0</v>
      </c>
      <c r="K11" s="93">
        <v>0</v>
      </c>
      <c r="L11" s="95">
        <v>0</v>
      </c>
      <c r="M11" s="93">
        <f>IFERROR(VLOOKUP($C11,[1]PivotSIPP!$A$5:$N$80,M$7,0),0)</f>
        <v>0</v>
      </c>
      <c r="N11" s="93">
        <f>IFERROR(VLOOKUP($C11,[1]PivotSIPP!$A$5:$N$80,N$7,0),0)</f>
        <v>0</v>
      </c>
      <c r="O11" s="93">
        <f>IFERROR(VLOOKUP($C11,[1]PivotSIPP!$A$5:$N$80,O$7,0),0)</f>
        <v>0</v>
      </c>
      <c r="P11" s="93">
        <f>IFERROR(VLOOKUP($C11,[1]PivotSIPP!$A$5:$N$80,P$7,0),0)</f>
        <v>0</v>
      </c>
      <c r="Q11" s="93">
        <f>SUM(E11:L11)</f>
        <v>0</v>
      </c>
    </row>
    <row r="12" spans="1:17" ht="15.75" x14ac:dyDescent="0.25">
      <c r="A12" s="74" t="s">
        <v>73</v>
      </c>
      <c r="B12" s="75"/>
      <c r="C12" s="96">
        <v>0.02</v>
      </c>
      <c r="D12" s="97" t="s">
        <v>74</v>
      </c>
      <c r="E12" s="87">
        <v>9606048.4600000009</v>
      </c>
      <c r="F12" s="87">
        <v>5827176.29</v>
      </c>
      <c r="G12" s="87">
        <v>5698649.5499999989</v>
      </c>
      <c r="H12" s="86">
        <v>7531358.3799999999</v>
      </c>
      <c r="I12" s="86">
        <v>28601800.690000001</v>
      </c>
      <c r="J12" s="86">
        <v>8938689.5499999989</v>
      </c>
      <c r="K12" s="87">
        <v>10312178.640000002</v>
      </c>
      <c r="L12" s="85">
        <v>12558648.159999998</v>
      </c>
      <c r="M12" s="88">
        <f t="shared" ref="H12:P12" si="2">M13+M14</f>
        <v>0</v>
      </c>
      <c r="N12" s="88">
        <f t="shared" si="2"/>
        <v>0</v>
      </c>
      <c r="O12" s="88">
        <f t="shared" si="2"/>
        <v>0</v>
      </c>
      <c r="P12" s="88">
        <f t="shared" si="2"/>
        <v>0</v>
      </c>
      <c r="Q12" s="87">
        <f t="shared" ref="Q12:Q39" si="3">SUM(F12:L12)</f>
        <v>79468501.25999999</v>
      </c>
    </row>
    <row r="13" spans="1:17" x14ac:dyDescent="0.25">
      <c r="A13" s="98" t="s">
        <v>75</v>
      </c>
      <c r="B13" s="90"/>
      <c r="C13" s="91" t="s">
        <v>76</v>
      </c>
      <c r="D13" s="92" t="s">
        <v>77</v>
      </c>
      <c r="E13" s="93">
        <v>8695094.1500000004</v>
      </c>
      <c r="F13" s="93">
        <v>4654165.91</v>
      </c>
      <c r="G13" s="93">
        <v>4834172.8099999987</v>
      </c>
      <c r="H13" s="94">
        <v>6623098.6600000001</v>
      </c>
      <c r="I13" s="94">
        <v>27705597.18</v>
      </c>
      <c r="J13" s="94">
        <v>7917605.9499999993</v>
      </c>
      <c r="K13" s="93">
        <v>9380016.4900000021</v>
      </c>
      <c r="L13" s="95">
        <v>11425961.969999999</v>
      </c>
      <c r="M13" s="93">
        <f>IFERROR(VLOOKUP($C13,[1]PivotSIPP!$A$5:$N$80,M$7,0),0)</f>
        <v>0</v>
      </c>
      <c r="N13" s="93">
        <f>IFERROR(VLOOKUP($C13,[1]PivotSIPP!$A$5:$N$80,N$7,0),0)</f>
        <v>0</v>
      </c>
      <c r="O13" s="93">
        <f>IFERROR(VLOOKUP($C13,[1]PivotSIPP!$A$5:$N$80,O$7,0),0)</f>
        <v>0</v>
      </c>
      <c r="P13" s="93">
        <f>IFERROR(VLOOKUP($C13,[1]PivotSIPP!$A$5:$N$80,P$7,0),0)</f>
        <v>0</v>
      </c>
      <c r="Q13" s="93">
        <f>SUM(E13:L13)</f>
        <v>81235713.120000005</v>
      </c>
    </row>
    <row r="14" spans="1:17" x14ac:dyDescent="0.25">
      <c r="A14" s="98" t="s">
        <v>78</v>
      </c>
      <c r="B14" s="90"/>
      <c r="C14" s="91" t="s">
        <v>79</v>
      </c>
      <c r="D14" s="92" t="s">
        <v>80</v>
      </c>
      <c r="E14" s="93">
        <v>910954.31</v>
      </c>
      <c r="F14" s="93">
        <v>1173010.3799999999</v>
      </c>
      <c r="G14" s="93">
        <v>864476.74000000022</v>
      </c>
      <c r="H14" s="94">
        <v>908259.72</v>
      </c>
      <c r="I14" s="94">
        <v>896203.51</v>
      </c>
      <c r="J14" s="94">
        <v>1021083.5999999999</v>
      </c>
      <c r="K14" s="93">
        <v>932162.14999999967</v>
      </c>
      <c r="L14" s="95">
        <v>1132686.19</v>
      </c>
      <c r="M14" s="93">
        <f>IFERROR(VLOOKUP($C14,[1]PivotSIPP!$A$5:$N$80,M$7,0),0)</f>
        <v>0</v>
      </c>
      <c r="N14" s="93">
        <f>IFERROR(VLOOKUP($C14,[1]PivotSIPP!$A$5:$N$80,N$7,0),0)</f>
        <v>0</v>
      </c>
      <c r="O14" s="93">
        <f>IFERROR(VLOOKUP($C14,[1]PivotSIPP!$A$5:$N$80,O$7,0),0)</f>
        <v>0</v>
      </c>
      <c r="P14" s="93">
        <f>IFERROR(VLOOKUP($C14,[1]PivotSIPP!$A$5:$N$80,P$7,0),0)</f>
        <v>0</v>
      </c>
      <c r="Q14" s="93">
        <f>SUM(E14:L14)</f>
        <v>7838836.5999999996</v>
      </c>
    </row>
    <row r="15" spans="1:17" ht="15.75" x14ac:dyDescent="0.25">
      <c r="A15" s="99" t="s">
        <v>81</v>
      </c>
      <c r="B15" s="75"/>
      <c r="C15" s="96">
        <v>0.03</v>
      </c>
      <c r="D15" s="97" t="s">
        <v>82</v>
      </c>
      <c r="E15" s="87">
        <v>193774228.36000001</v>
      </c>
      <c r="F15" s="87">
        <v>47190225.570000015</v>
      </c>
      <c r="G15" s="87">
        <v>46660754.519999981</v>
      </c>
      <c r="H15" s="86">
        <v>54936531.630000018</v>
      </c>
      <c r="I15" s="86">
        <v>55183135.470000014</v>
      </c>
      <c r="J15" s="86">
        <v>48335306.319999993</v>
      </c>
      <c r="K15" s="87">
        <v>47529385.640000038</v>
      </c>
      <c r="L15" s="85">
        <v>47573503.460000008</v>
      </c>
      <c r="M15" s="88">
        <f t="shared" ref="H15:P15" si="4">SUM(M16:M20)</f>
        <v>0</v>
      </c>
      <c r="N15" s="88">
        <f t="shared" si="4"/>
        <v>0</v>
      </c>
      <c r="O15" s="88">
        <f t="shared" si="4"/>
        <v>0</v>
      </c>
      <c r="P15" s="88">
        <f t="shared" si="4"/>
        <v>0</v>
      </c>
      <c r="Q15" s="87">
        <f t="shared" si="3"/>
        <v>347408842.61000013</v>
      </c>
    </row>
    <row r="16" spans="1:17" x14ac:dyDescent="0.25">
      <c r="A16" s="98" t="s">
        <v>83</v>
      </c>
      <c r="B16" s="90"/>
      <c r="C16" s="91" t="s">
        <v>84</v>
      </c>
      <c r="D16" s="92" t="s">
        <v>85</v>
      </c>
      <c r="E16" s="93">
        <v>35469792.460000001</v>
      </c>
      <c r="F16" s="93">
        <v>35951968.020000011</v>
      </c>
      <c r="G16" s="93">
        <v>35861441.859999999</v>
      </c>
      <c r="H16" s="94">
        <v>43068324.480000012</v>
      </c>
      <c r="I16" s="94">
        <v>39658804.850000009</v>
      </c>
      <c r="J16" s="94">
        <v>36022131.32</v>
      </c>
      <c r="K16" s="93">
        <v>36079725.990000024</v>
      </c>
      <c r="L16" s="95">
        <v>36650305.140000008</v>
      </c>
      <c r="M16" s="93">
        <f>IFERROR(VLOOKUP($C16,[1]PivotSIPP!$A$5:$N$80,M$7,0),0)</f>
        <v>0</v>
      </c>
      <c r="N16" s="93">
        <f>IFERROR(VLOOKUP($C16,[1]PivotSIPP!$A$5:$N$80,N$7,0),0)</f>
        <v>0</v>
      </c>
      <c r="O16" s="93">
        <f>IFERROR(VLOOKUP($C16,[1]PivotSIPP!$A$5:$N$80,O$7,0),0)</f>
        <v>0</v>
      </c>
      <c r="P16" s="93">
        <f>IFERROR(VLOOKUP($C16,[1]PivotSIPP!$A$5:$N$80,P$7,0),0)</f>
        <v>0</v>
      </c>
      <c r="Q16" s="93">
        <f>SUM(E16:L16)</f>
        <v>298762494.12</v>
      </c>
    </row>
    <row r="17" spans="1:17" x14ac:dyDescent="0.25">
      <c r="A17" s="98" t="s">
        <v>86</v>
      </c>
      <c r="B17" s="90"/>
      <c r="C17" s="91" t="s">
        <v>87</v>
      </c>
      <c r="D17" s="92" t="s">
        <v>88</v>
      </c>
      <c r="E17" s="93">
        <v>8529450.0500000007</v>
      </c>
      <c r="F17" s="93">
        <v>8701156.5899999999</v>
      </c>
      <c r="G17" s="93">
        <v>8572754.2699999996</v>
      </c>
      <c r="H17" s="94">
        <v>8250483.5199999996</v>
      </c>
      <c r="I17" s="94">
        <v>8250483.5499999998</v>
      </c>
      <c r="J17" s="94">
        <v>8250483.5899999989</v>
      </c>
      <c r="K17" s="93">
        <v>8735740.0800000038</v>
      </c>
      <c r="L17" s="95">
        <v>8659337.9299999997</v>
      </c>
      <c r="M17" s="93">
        <f>IFERROR(VLOOKUP($C17,[1]PivotSIPP!$A$5:$N$80,M$7,0),0)</f>
        <v>0</v>
      </c>
      <c r="N17" s="93">
        <f>IFERROR(VLOOKUP($C17,[1]PivotSIPP!$A$5:$N$80,N$7,0),0)</f>
        <v>0</v>
      </c>
      <c r="O17" s="93">
        <f>IFERROR(VLOOKUP($C17,[1]PivotSIPP!$A$5:$N$80,O$7,0),0)</f>
        <v>0</v>
      </c>
      <c r="P17" s="93">
        <f>IFERROR(VLOOKUP($C17,[1]PivotSIPP!$A$5:$N$80,P$7,0),0)</f>
        <v>0</v>
      </c>
      <c r="Q17" s="93">
        <f>SUM(E17:L17)</f>
        <v>67949889.579999998</v>
      </c>
    </row>
    <row r="18" spans="1:17" x14ac:dyDescent="0.25">
      <c r="A18" s="98" t="s">
        <v>89</v>
      </c>
      <c r="B18" s="90"/>
      <c r="C18" s="91" t="s">
        <v>90</v>
      </c>
      <c r="D18" s="92" t="s">
        <v>91</v>
      </c>
      <c r="E18" s="93">
        <v>177651.45</v>
      </c>
      <c r="F18" s="93">
        <v>341235.86</v>
      </c>
      <c r="G18" s="93">
        <v>160441.53999999998</v>
      </c>
      <c r="H18" s="94">
        <v>1057878.6300000001</v>
      </c>
      <c r="I18" s="94">
        <v>2918436.38</v>
      </c>
      <c r="J18" s="94">
        <v>1273050.3900000001</v>
      </c>
      <c r="K18" s="93">
        <v>496063.34999999963</v>
      </c>
      <c r="L18" s="95">
        <v>239285.17</v>
      </c>
      <c r="M18" s="93">
        <f>IFERROR(VLOOKUP($C18,[1]PivotSIPP!$A$5:$N$80,M$7,0),0)</f>
        <v>0</v>
      </c>
      <c r="N18" s="93">
        <f>IFERROR(VLOOKUP($C18,[1]PivotSIPP!$A$5:$N$80,N$7,0),0)</f>
        <v>0</v>
      </c>
      <c r="O18" s="93">
        <f>IFERROR(VLOOKUP($C18,[1]PivotSIPP!$A$5:$N$80,O$7,0),0)</f>
        <v>0</v>
      </c>
      <c r="P18" s="93">
        <f>IFERROR(VLOOKUP($C18,[1]PivotSIPP!$A$5:$N$80,P$7,0),0)</f>
        <v>0</v>
      </c>
      <c r="Q18" s="93">
        <f>SUM(E18:L18)</f>
        <v>6664042.7699999996</v>
      </c>
    </row>
    <row r="19" spans="1:17" x14ac:dyDescent="0.25">
      <c r="A19" s="98" t="s">
        <v>92</v>
      </c>
      <c r="B19" s="90"/>
      <c r="C19" s="91" t="s">
        <v>93</v>
      </c>
      <c r="D19" s="92" t="s">
        <v>94</v>
      </c>
      <c r="E19" s="93">
        <v>147589138.93000001</v>
      </c>
      <c r="F19" s="93">
        <v>187669.59999999998</v>
      </c>
      <c r="G19" s="93">
        <v>97168.479999989271</v>
      </c>
      <c r="H19" s="94">
        <v>719851.49</v>
      </c>
      <c r="I19" s="94">
        <v>2515417.2000000002</v>
      </c>
      <c r="J19" s="94">
        <v>949647.51999999583</v>
      </c>
      <c r="K19" s="93">
        <v>380040.98000000417</v>
      </c>
      <c r="L19" s="95">
        <v>185377.26</v>
      </c>
      <c r="M19" s="93">
        <f>IFERROR(VLOOKUP($C19,[1]PivotSIPP!$A$5:$N$80,M$7,0),0)</f>
        <v>0</v>
      </c>
      <c r="N19" s="93">
        <f>IFERROR(VLOOKUP($C19,[1]PivotSIPP!$A$5:$N$80,N$7,0),0)</f>
        <v>0</v>
      </c>
      <c r="O19" s="93">
        <f>IFERROR(VLOOKUP($C19,[1]PivotSIPP!$A$5:$N$80,O$7,0),0)</f>
        <v>0</v>
      </c>
      <c r="P19" s="93">
        <f>IFERROR(VLOOKUP($C19,[1]PivotSIPP!$A$5:$N$80,P$7,0),0)</f>
        <v>0</v>
      </c>
      <c r="Q19" s="93">
        <f>SUM(E19:L19)</f>
        <v>152624311.45999998</v>
      </c>
    </row>
    <row r="20" spans="1:17" x14ac:dyDescent="0.25">
      <c r="A20" s="98" t="s">
        <v>95</v>
      </c>
      <c r="B20" s="90"/>
      <c r="C20" s="91" t="s">
        <v>96</v>
      </c>
      <c r="D20" s="92" t="s">
        <v>97</v>
      </c>
      <c r="E20" s="93">
        <v>2008195.47</v>
      </c>
      <c r="F20" s="93">
        <v>2008195.5</v>
      </c>
      <c r="G20" s="93">
        <v>1968948.3699999999</v>
      </c>
      <c r="H20" s="94">
        <v>1839993.51</v>
      </c>
      <c r="I20" s="94">
        <v>1839993.49</v>
      </c>
      <c r="J20" s="94">
        <v>1839993.5</v>
      </c>
      <c r="K20" s="93">
        <v>1837815.2400000002</v>
      </c>
      <c r="L20" s="95">
        <v>1839197.96</v>
      </c>
      <c r="M20" s="93">
        <f>IFERROR(VLOOKUP($C20,[1]PivotSIPP!$A$5:$N$80,M$7,0),0)</f>
        <v>0</v>
      </c>
      <c r="N20" s="93">
        <f>IFERROR(VLOOKUP($C20,[1]PivotSIPP!$A$5:$N$80,N$7,0),0)</f>
        <v>0</v>
      </c>
      <c r="O20" s="93">
        <f>IFERROR(VLOOKUP($C20,[1]PivotSIPP!$A$5:$N$80,O$7,0),0)</f>
        <v>0</v>
      </c>
      <c r="P20" s="93">
        <f>IFERROR(VLOOKUP($C20,[1]PivotSIPP!$A$5:$N$80,P$7,0),0)</f>
        <v>0</v>
      </c>
      <c r="Q20" s="93">
        <f>SUM(E20:L20)</f>
        <v>15182333.039999999</v>
      </c>
    </row>
    <row r="21" spans="1:17" ht="15.75" x14ac:dyDescent="0.25">
      <c r="A21" s="99" t="s">
        <v>98</v>
      </c>
      <c r="B21" s="75"/>
      <c r="C21" s="96">
        <v>0.04</v>
      </c>
      <c r="D21" s="97" t="s">
        <v>99</v>
      </c>
      <c r="E21" s="87">
        <v>51196446.57</v>
      </c>
      <c r="F21" s="87">
        <v>21417898.840000004</v>
      </c>
      <c r="G21" s="87">
        <v>28476752.679999992</v>
      </c>
      <c r="H21" s="86">
        <v>27422625.160000004</v>
      </c>
      <c r="I21" s="86">
        <v>30485912.740000006</v>
      </c>
      <c r="J21" s="86">
        <v>25936422.879999999</v>
      </c>
      <c r="K21" s="87">
        <v>29255957.759999998</v>
      </c>
      <c r="L21" s="85">
        <v>28646556.59</v>
      </c>
      <c r="M21" s="88">
        <f t="shared" ref="H21:P21" si="5">SUM(M22:M26)</f>
        <v>0</v>
      </c>
      <c r="N21" s="88">
        <f t="shared" si="5"/>
        <v>0</v>
      </c>
      <c r="O21" s="88">
        <f t="shared" si="5"/>
        <v>0</v>
      </c>
      <c r="P21" s="88">
        <f t="shared" si="5"/>
        <v>0</v>
      </c>
      <c r="Q21" s="87">
        <f t="shared" si="3"/>
        <v>191642126.65000001</v>
      </c>
    </row>
    <row r="22" spans="1:17" x14ac:dyDescent="0.25">
      <c r="A22" s="98" t="s">
        <v>100</v>
      </c>
      <c r="B22" s="90"/>
      <c r="C22" s="91" t="s">
        <v>101</v>
      </c>
      <c r="D22" s="92" t="s">
        <v>102</v>
      </c>
      <c r="E22" s="93">
        <v>28269308.600000001</v>
      </c>
      <c r="F22" s="93">
        <v>9712206.7499999981</v>
      </c>
      <c r="G22" s="93">
        <v>17258640.649999999</v>
      </c>
      <c r="H22" s="94">
        <v>15153940.170000002</v>
      </c>
      <c r="I22" s="94">
        <v>16878178.98</v>
      </c>
      <c r="J22" s="94">
        <v>14388945.219999995</v>
      </c>
      <c r="K22" s="93">
        <v>16201153.870000001</v>
      </c>
      <c r="L22" s="95">
        <v>15837304.800000001</v>
      </c>
      <c r="M22" s="93">
        <f>IFERROR(VLOOKUP($C22,[1]PivotSIPP!$A$5:$N$80,M$7,0),0)</f>
        <v>0</v>
      </c>
      <c r="N22" s="93">
        <f>IFERROR(VLOOKUP($C22,[1]PivotSIPP!$A$5:$N$80,N$7,0),0)</f>
        <v>0</v>
      </c>
      <c r="O22" s="93">
        <f>IFERROR(VLOOKUP($C22,[1]PivotSIPP!$A$5:$N$80,O$7,0),0)</f>
        <v>0</v>
      </c>
      <c r="P22" s="93">
        <f>IFERROR(VLOOKUP($C22,[1]PivotSIPP!$A$5:$N$80,P$7,0),0)</f>
        <v>0</v>
      </c>
      <c r="Q22" s="93">
        <f>SUM(E22:L22)</f>
        <v>133699679.04000001</v>
      </c>
    </row>
    <row r="23" spans="1:17" x14ac:dyDescent="0.25">
      <c r="A23" s="98" t="s">
        <v>103</v>
      </c>
      <c r="B23" s="90"/>
      <c r="C23" s="91" t="s">
        <v>104</v>
      </c>
      <c r="D23" s="92" t="s">
        <v>105</v>
      </c>
      <c r="E23" s="93">
        <v>1526541.8799999997</v>
      </c>
      <c r="F23" s="93">
        <v>747810.51</v>
      </c>
      <c r="G23" s="93">
        <v>747874.88</v>
      </c>
      <c r="H23" s="94">
        <v>817912.51</v>
      </c>
      <c r="I23" s="94">
        <v>907182.75999999989</v>
      </c>
      <c r="J23" s="94">
        <v>769832.13000000012</v>
      </c>
      <c r="K23" s="93">
        <v>865227.42999999982</v>
      </c>
      <c r="L23" s="95">
        <v>853951.03</v>
      </c>
      <c r="M23" s="93">
        <f>IFERROR(VLOOKUP($C23,[1]PivotSIPP!$A$5:$N$80,M$7,0),0)</f>
        <v>0</v>
      </c>
      <c r="N23" s="93">
        <f>IFERROR(VLOOKUP($C23,[1]PivotSIPP!$A$5:$N$80,N$7,0),0)</f>
        <v>0</v>
      </c>
      <c r="O23" s="93">
        <f>IFERROR(VLOOKUP($C23,[1]PivotSIPP!$A$5:$N$80,O$7,0),0)</f>
        <v>0</v>
      </c>
      <c r="P23" s="93">
        <f>IFERROR(VLOOKUP($C23,[1]PivotSIPP!$A$5:$N$80,P$7,0),0)</f>
        <v>0</v>
      </c>
      <c r="Q23" s="93">
        <f>SUM(E23:L23)</f>
        <v>7236333.129999999</v>
      </c>
    </row>
    <row r="24" spans="1:17" x14ac:dyDescent="0.25">
      <c r="A24" s="98" t="s">
        <v>106</v>
      </c>
      <c r="B24" s="90"/>
      <c r="C24" s="91" t="s">
        <v>107</v>
      </c>
      <c r="D24" s="92" t="s">
        <v>108</v>
      </c>
      <c r="E24" s="93">
        <v>4568249.5699999994</v>
      </c>
      <c r="F24" s="93">
        <v>2243431.5400000005</v>
      </c>
      <c r="G24" s="93">
        <v>2243623.4899999988</v>
      </c>
      <c r="H24" s="94">
        <v>2453737.4900000007</v>
      </c>
      <c r="I24" s="94">
        <v>2721547.5900000003</v>
      </c>
      <c r="J24" s="94">
        <v>2309497.3500000006</v>
      </c>
      <c r="K24" s="93">
        <v>2488671.4100000006</v>
      </c>
      <c r="L24" s="95">
        <v>2561853.6700000004</v>
      </c>
      <c r="M24" s="93">
        <f>IFERROR(VLOOKUP($C24,[1]PivotSIPP!$A$5:$N$80,M$7,0),0)</f>
        <v>0</v>
      </c>
      <c r="N24" s="93">
        <f>IFERROR(VLOOKUP($C24,[1]PivotSIPP!$A$5:$N$80,N$7,0),0)</f>
        <v>0</v>
      </c>
      <c r="O24" s="93">
        <f>IFERROR(VLOOKUP($C24,[1]PivotSIPP!$A$5:$N$80,O$7,0),0)</f>
        <v>0</v>
      </c>
      <c r="P24" s="93">
        <f>IFERROR(VLOOKUP($C24,[1]PivotSIPP!$A$5:$N$80,P$7,0),0)</f>
        <v>0</v>
      </c>
      <c r="Q24" s="93">
        <f>SUM(E24:L24)</f>
        <v>21590612.109999999</v>
      </c>
    </row>
    <row r="25" spans="1:17" x14ac:dyDescent="0.25">
      <c r="A25" s="98" t="s">
        <v>109</v>
      </c>
      <c r="B25" s="90"/>
      <c r="C25" s="91" t="s">
        <v>110</v>
      </c>
      <c r="D25" s="92" t="s">
        <v>111</v>
      </c>
      <c r="E25" s="93">
        <v>15305291.639999999</v>
      </c>
      <c r="F25" s="93">
        <v>7966637.5300000021</v>
      </c>
      <c r="G25" s="93">
        <v>7478742.7799999975</v>
      </c>
      <c r="H25" s="94">
        <v>8179124.4800000004</v>
      </c>
      <c r="I25" s="94">
        <v>9071825.6500000004</v>
      </c>
      <c r="J25" s="94">
        <v>7698324.0500000026</v>
      </c>
      <c r="K25" s="93">
        <v>8829739.6199999973</v>
      </c>
      <c r="L25" s="95">
        <v>8539512.0599999987</v>
      </c>
      <c r="M25" s="93">
        <f>IFERROR(VLOOKUP($C25,[1]PivotSIPP!$A$5:$N$80,M$7,0),0)</f>
        <v>0</v>
      </c>
      <c r="N25" s="93">
        <f>IFERROR(VLOOKUP($C25,[1]PivotSIPP!$A$5:$N$80,N$7,0),0)</f>
        <v>0</v>
      </c>
      <c r="O25" s="93">
        <f>IFERROR(VLOOKUP($C25,[1]PivotSIPP!$A$5:$N$80,O$7,0),0)</f>
        <v>0</v>
      </c>
      <c r="P25" s="93">
        <f>IFERROR(VLOOKUP($C25,[1]PivotSIPP!$A$5:$N$80,P$7,0),0)</f>
        <v>0</v>
      </c>
      <c r="Q25" s="93">
        <f>SUM(E25:L25)</f>
        <v>73069197.810000002</v>
      </c>
    </row>
    <row r="26" spans="1:17" x14ac:dyDescent="0.25">
      <c r="A26" s="98" t="s">
        <v>112</v>
      </c>
      <c r="B26" s="90"/>
      <c r="C26" s="91" t="s">
        <v>113</v>
      </c>
      <c r="D26" s="92" t="s">
        <v>114</v>
      </c>
      <c r="E26" s="93">
        <v>1527054.8799999997</v>
      </c>
      <c r="F26" s="93">
        <v>747812.51</v>
      </c>
      <c r="G26" s="93">
        <v>747870.88</v>
      </c>
      <c r="H26" s="94">
        <v>817910.51</v>
      </c>
      <c r="I26" s="94">
        <v>907177.75999999989</v>
      </c>
      <c r="J26" s="94">
        <v>769824.13000000012</v>
      </c>
      <c r="K26" s="93">
        <v>871165.42999999982</v>
      </c>
      <c r="L26" s="95">
        <v>853935.03</v>
      </c>
      <c r="M26" s="93">
        <f>IFERROR(VLOOKUP($C26,[1]PivotSIPP!$A$5:$N$80,M$7,0),0)</f>
        <v>0</v>
      </c>
      <c r="N26" s="93">
        <f>IFERROR(VLOOKUP($C26,[1]PivotSIPP!$A$5:$N$80,N$7,0),0)</f>
        <v>0</v>
      </c>
      <c r="O26" s="93">
        <f>IFERROR(VLOOKUP($C26,[1]PivotSIPP!$A$5:$N$80,O$7,0),0)</f>
        <v>0</v>
      </c>
      <c r="P26" s="93">
        <f>IFERROR(VLOOKUP($C26,[1]PivotSIPP!$A$5:$N$80,P$7,0),0)</f>
        <v>0</v>
      </c>
      <c r="Q26" s="93">
        <f>SUM(E26:L26)</f>
        <v>7242751.129999999</v>
      </c>
    </row>
    <row r="27" spans="1:17" ht="15.75" x14ac:dyDescent="0.25">
      <c r="A27" s="99" t="s">
        <v>115</v>
      </c>
      <c r="B27" s="75"/>
      <c r="C27" s="96">
        <v>0.05</v>
      </c>
      <c r="D27" s="97" t="s">
        <v>116</v>
      </c>
      <c r="E27" s="87">
        <v>44160881.549999997</v>
      </c>
      <c r="F27" s="87">
        <v>16360711.980000002</v>
      </c>
      <c r="G27" s="87">
        <v>26182265.530000001</v>
      </c>
      <c r="H27" s="86">
        <v>23481166.530000005</v>
      </c>
      <c r="I27" s="86">
        <v>27292140.280000001</v>
      </c>
      <c r="J27" s="86">
        <v>22179260.079999998</v>
      </c>
      <c r="K27" s="87">
        <v>24164577.520000007</v>
      </c>
      <c r="L27" s="85">
        <v>24357446.600000001</v>
      </c>
      <c r="M27" s="88">
        <f t="shared" ref="H27:P27" si="6">SUM(M28:M31)</f>
        <v>0</v>
      </c>
      <c r="N27" s="88">
        <f t="shared" si="6"/>
        <v>0</v>
      </c>
      <c r="O27" s="88">
        <f t="shared" si="6"/>
        <v>0</v>
      </c>
      <c r="P27" s="88">
        <f t="shared" si="6"/>
        <v>0</v>
      </c>
      <c r="Q27" s="87">
        <f t="shared" si="3"/>
        <v>164017568.52000001</v>
      </c>
    </row>
    <row r="28" spans="1:17" x14ac:dyDescent="0.25">
      <c r="A28" s="98" t="s">
        <v>117</v>
      </c>
      <c r="B28" s="90"/>
      <c r="C28" s="91" t="s">
        <v>118</v>
      </c>
      <c r="D28" s="92" t="s">
        <v>119</v>
      </c>
      <c r="E28" s="93">
        <v>17593466.450000003</v>
      </c>
      <c r="F28" s="93">
        <v>2946815.4400000004</v>
      </c>
      <c r="G28" s="93">
        <v>13146737.75</v>
      </c>
      <c r="H28" s="94">
        <v>9605903.5100000016</v>
      </c>
      <c r="I28" s="94">
        <v>10537935.880000003</v>
      </c>
      <c r="J28" s="94">
        <v>9098443.5899999999</v>
      </c>
      <c r="K28" s="93">
        <v>10125116.209999999</v>
      </c>
      <c r="L28" s="95">
        <v>10035310.210000001</v>
      </c>
      <c r="M28" s="93">
        <f>IFERROR(VLOOKUP($C28,[1]PivotSIPP!$A$5:$N$80,M$7,0),0)</f>
        <v>0</v>
      </c>
      <c r="N28" s="93">
        <f>IFERROR(VLOOKUP($C28,[1]PivotSIPP!$A$5:$N$80,N$7,0),0)</f>
        <v>0</v>
      </c>
      <c r="O28" s="93">
        <f>IFERROR(VLOOKUP($C28,[1]PivotSIPP!$A$5:$N$80,O$7,0),0)</f>
        <v>0</v>
      </c>
      <c r="P28" s="93">
        <f>IFERROR(VLOOKUP($C28,[1]PivotSIPP!$A$5:$N$80,P$7,0),0)</f>
        <v>0</v>
      </c>
      <c r="Q28" s="93">
        <f>SUM(E28:L28)</f>
        <v>83089729.039999992</v>
      </c>
    </row>
    <row r="29" spans="1:17" x14ac:dyDescent="0.25">
      <c r="A29" s="98" t="s">
        <v>120</v>
      </c>
      <c r="B29" s="90"/>
      <c r="C29" s="91" t="s">
        <v>121</v>
      </c>
      <c r="D29" s="92" t="s">
        <v>122</v>
      </c>
      <c r="E29" s="93">
        <v>13151484.34</v>
      </c>
      <c r="F29" s="93">
        <v>6636829.8599999994</v>
      </c>
      <c r="G29" s="93">
        <v>6458711.2999999998</v>
      </c>
      <c r="H29" s="94">
        <v>6894216.7499999991</v>
      </c>
      <c r="I29" s="94">
        <v>8252094.9499999993</v>
      </c>
      <c r="J29" s="94">
        <v>6497000.4799999958</v>
      </c>
      <c r="K29" s="93">
        <v>6801794.6100000041</v>
      </c>
      <c r="L29" s="95">
        <v>7121264.3199999984</v>
      </c>
      <c r="M29" s="93">
        <f>IFERROR(VLOOKUP($C29,[1]PivotSIPP!$A$5:$N$80,M$7,0),0)</f>
        <v>0</v>
      </c>
      <c r="N29" s="93">
        <f>IFERROR(VLOOKUP($C29,[1]PivotSIPP!$A$5:$N$80,N$7,0),0)</f>
        <v>0</v>
      </c>
      <c r="O29" s="93">
        <f>IFERROR(VLOOKUP($C29,[1]PivotSIPP!$A$5:$N$80,O$7,0),0)</f>
        <v>0</v>
      </c>
      <c r="P29" s="93">
        <f>IFERROR(VLOOKUP($C29,[1]PivotSIPP!$A$5:$N$80,P$7,0),0)</f>
        <v>0</v>
      </c>
      <c r="Q29" s="93">
        <f>SUM(E29:L29)</f>
        <v>61813396.610000007</v>
      </c>
    </row>
    <row r="30" spans="1:17" x14ac:dyDescent="0.25">
      <c r="A30" s="98" t="s">
        <v>123</v>
      </c>
      <c r="B30" s="90"/>
      <c r="C30" s="91" t="s">
        <v>124</v>
      </c>
      <c r="D30" s="92" t="s">
        <v>125</v>
      </c>
      <c r="E30" s="93">
        <v>4597180.5699999994</v>
      </c>
      <c r="F30" s="93">
        <v>2243431.5400000005</v>
      </c>
      <c r="G30" s="93">
        <v>2243625.4899999984</v>
      </c>
      <c r="H30" s="94">
        <v>2453738.4900000007</v>
      </c>
      <c r="I30" s="94">
        <v>2721544.5900000003</v>
      </c>
      <c r="J30" s="94">
        <v>2309493.3500000006</v>
      </c>
      <c r="K30" s="93">
        <v>2805885.4100000006</v>
      </c>
      <c r="L30" s="95">
        <v>2561860.6700000004</v>
      </c>
      <c r="M30" s="93">
        <f>IFERROR(VLOOKUP($C30,[1]PivotSIPP!$A$5:$N$80,M$7,0),0)</f>
        <v>0</v>
      </c>
      <c r="N30" s="93">
        <f>IFERROR(VLOOKUP($C30,[1]PivotSIPP!$A$5:$N$80,N$7,0),0)</f>
        <v>0</v>
      </c>
      <c r="O30" s="93">
        <f>IFERROR(VLOOKUP($C30,[1]PivotSIPP!$A$5:$N$80,O$7,0),0)</f>
        <v>0</v>
      </c>
      <c r="P30" s="93">
        <f>IFERROR(VLOOKUP($C30,[1]PivotSIPP!$A$5:$N$80,P$7,0),0)</f>
        <v>0</v>
      </c>
      <c r="Q30" s="93">
        <f>SUM(E30:L30)</f>
        <v>21936760.109999999</v>
      </c>
    </row>
    <row r="31" spans="1:17" x14ac:dyDescent="0.25">
      <c r="A31" s="98" t="s">
        <v>126</v>
      </c>
      <c r="B31" s="90"/>
      <c r="C31" s="91" t="s">
        <v>127</v>
      </c>
      <c r="D31" s="92" t="s">
        <v>128</v>
      </c>
      <c r="E31" s="93">
        <v>8818750.1899999995</v>
      </c>
      <c r="F31" s="93">
        <v>4533635.1400000006</v>
      </c>
      <c r="G31" s="93">
        <v>4333190.9900000012</v>
      </c>
      <c r="H31" s="94">
        <v>4527307.7800000012</v>
      </c>
      <c r="I31" s="94">
        <v>5780564.8600000003</v>
      </c>
      <c r="J31" s="94">
        <v>4274322.6599999983</v>
      </c>
      <c r="K31" s="93">
        <v>4431781.2900000019</v>
      </c>
      <c r="L31" s="95">
        <v>4639011.4000000004</v>
      </c>
      <c r="M31" s="93">
        <f>IFERROR(VLOOKUP($C31,[1]PivotSIPP!$A$5:$N$80,M$7,0),0)</f>
        <v>0</v>
      </c>
      <c r="N31" s="93">
        <f>IFERROR(VLOOKUP($C31,[1]PivotSIPP!$A$5:$N$80,N$7,0),0)</f>
        <v>0</v>
      </c>
      <c r="O31" s="93">
        <f>IFERROR(VLOOKUP($C31,[1]PivotSIPP!$A$5:$N$80,O$7,0),0)</f>
        <v>0</v>
      </c>
      <c r="P31" s="93">
        <f>IFERROR(VLOOKUP($C31,[1]PivotSIPP!$A$5:$N$80,P$7,0),0)</f>
        <v>0</v>
      </c>
      <c r="Q31" s="93">
        <f>SUM(E31:L31)</f>
        <v>41338564.309999995</v>
      </c>
    </row>
    <row r="32" spans="1:17" ht="15.75" x14ac:dyDescent="0.25">
      <c r="A32" s="99" t="s">
        <v>129</v>
      </c>
      <c r="B32" s="75"/>
      <c r="C32" s="76">
        <v>1</v>
      </c>
      <c r="D32" s="77" t="s">
        <v>130</v>
      </c>
      <c r="E32" s="78">
        <v>98350361.519999996</v>
      </c>
      <c r="F32" s="78">
        <v>100880327.00999999</v>
      </c>
      <c r="G32" s="78">
        <v>99805757.340000004</v>
      </c>
      <c r="H32" s="79">
        <v>93156713.37000002</v>
      </c>
      <c r="I32" s="79">
        <v>96042347.929999992</v>
      </c>
      <c r="J32" s="79">
        <v>110201202.53000005</v>
      </c>
      <c r="K32" s="78">
        <v>94332402.299999982</v>
      </c>
      <c r="L32" s="80">
        <v>92499766.320000008</v>
      </c>
      <c r="M32" s="81">
        <f t="shared" ref="E32:P32" si="7">+M33+M39+M44+M51+M59+M64+M69+M77+M66+M79</f>
        <v>0</v>
      </c>
      <c r="N32" s="81">
        <f t="shared" si="7"/>
        <v>0</v>
      </c>
      <c r="O32" s="81">
        <f t="shared" si="7"/>
        <v>0</v>
      </c>
      <c r="P32" s="81">
        <f t="shared" si="7"/>
        <v>0</v>
      </c>
      <c r="Q32" s="78">
        <f>SUM(E32:L32)</f>
        <v>785268878.32000005</v>
      </c>
    </row>
    <row r="33" spans="1:17" ht="15.75" x14ac:dyDescent="0.25">
      <c r="A33" s="99" t="s">
        <v>131</v>
      </c>
      <c r="B33" s="75"/>
      <c r="C33" s="96">
        <v>1.01</v>
      </c>
      <c r="D33" s="97" t="s">
        <v>132</v>
      </c>
      <c r="E33" s="87">
        <v>72768125.730000004</v>
      </c>
      <c r="F33" s="87">
        <v>78195985.019999996</v>
      </c>
      <c r="G33" s="87">
        <v>65196393.379999995</v>
      </c>
      <c r="H33" s="86">
        <v>68089546.600000009</v>
      </c>
      <c r="I33" s="86">
        <v>66663916.980000004</v>
      </c>
      <c r="J33" s="86">
        <v>67346074.740000024</v>
      </c>
      <c r="K33" s="87">
        <v>66122568.299999997</v>
      </c>
      <c r="L33" s="85">
        <v>59660013.490000002</v>
      </c>
      <c r="M33" s="88">
        <f t="shared" ref="H33:P33" si="8">SUM(M34:M38)</f>
        <v>0</v>
      </c>
      <c r="N33" s="88">
        <f t="shared" si="8"/>
        <v>0</v>
      </c>
      <c r="O33" s="88">
        <f t="shared" si="8"/>
        <v>0</v>
      </c>
      <c r="P33" s="88">
        <f t="shared" si="8"/>
        <v>0</v>
      </c>
      <c r="Q33" s="87">
        <f t="shared" si="3"/>
        <v>471274498.51000005</v>
      </c>
    </row>
    <row r="34" spans="1:17" x14ac:dyDescent="0.25">
      <c r="A34" s="98" t="s">
        <v>133</v>
      </c>
      <c r="B34" s="90"/>
      <c r="C34" s="91" t="s">
        <v>134</v>
      </c>
      <c r="D34" s="92" t="s">
        <v>135</v>
      </c>
      <c r="E34" s="93">
        <v>23070504.219999999</v>
      </c>
      <c r="F34" s="93">
        <v>23986581.670000002</v>
      </c>
      <c r="G34" s="93">
        <v>22358999.68</v>
      </c>
      <c r="H34" s="94">
        <v>22206797.440000001</v>
      </c>
      <c r="I34" s="94">
        <v>22157699.940000001</v>
      </c>
      <c r="J34" s="94">
        <v>22485425.730000019</v>
      </c>
      <c r="K34" s="93">
        <v>22325040.579999983</v>
      </c>
      <c r="L34" s="95">
        <v>22113921.34</v>
      </c>
      <c r="M34" s="93">
        <f>IFERROR(VLOOKUP($C34,[1]PivotSIPP!$A$5:$N$80,M$7,0),0)</f>
        <v>0</v>
      </c>
      <c r="N34" s="93">
        <f>IFERROR(VLOOKUP($C34,[1]PivotSIPP!$A$5:$N$80,N$7,0),0)</f>
        <v>0</v>
      </c>
      <c r="O34" s="93">
        <f>IFERROR(VLOOKUP($C34,[1]PivotSIPP!$A$5:$N$80,O$7,0),0)</f>
        <v>0</v>
      </c>
      <c r="P34" s="93">
        <f>IFERROR(VLOOKUP($C34,[1]PivotSIPP!$A$5:$N$80,P$7,0),0)</f>
        <v>0</v>
      </c>
      <c r="Q34" s="93">
        <f t="shared" ref="Q34:Q38" si="9">SUM(E34:L34)</f>
        <v>180704970.59999999</v>
      </c>
    </row>
    <row r="35" spans="1:17" x14ac:dyDescent="0.25">
      <c r="A35" s="98" t="s">
        <v>136</v>
      </c>
      <c r="B35" s="90"/>
      <c r="C35" s="91" t="s">
        <v>137</v>
      </c>
      <c r="D35" s="92" t="s">
        <v>138</v>
      </c>
      <c r="E35" s="93">
        <v>417874.49</v>
      </c>
      <c r="F35" s="93">
        <v>216646.63</v>
      </c>
      <c r="G35" s="93">
        <v>197312.07</v>
      </c>
      <c r="H35" s="94">
        <v>1684947.27</v>
      </c>
      <c r="I35" s="94">
        <v>1539195.64</v>
      </c>
      <c r="J35" s="94">
        <v>1770967.3399999999</v>
      </c>
      <c r="K35" s="93">
        <v>722735.25</v>
      </c>
      <c r="L35" s="95">
        <v>1643948.4100000001</v>
      </c>
      <c r="M35" s="93">
        <f>IFERROR(VLOOKUP($C35,[1]PivotSIPP!$A$5:$N$80,M$7,0),0)</f>
        <v>0</v>
      </c>
      <c r="N35" s="93">
        <f>IFERROR(VLOOKUP($C35,[1]PivotSIPP!$A$5:$N$80,N$7,0),0)</f>
        <v>0</v>
      </c>
      <c r="O35" s="93">
        <f>IFERROR(VLOOKUP($C35,[1]PivotSIPP!$A$5:$N$80,O$7,0),0)</f>
        <v>0</v>
      </c>
      <c r="P35" s="93">
        <f>IFERROR(VLOOKUP($C35,[1]PivotSIPP!$A$5:$N$80,P$7,0),0)</f>
        <v>0</v>
      </c>
      <c r="Q35" s="93">
        <f t="shared" si="9"/>
        <v>8193627.0999999996</v>
      </c>
    </row>
    <row r="36" spans="1:17" x14ac:dyDescent="0.25">
      <c r="A36" s="98" t="s">
        <v>139</v>
      </c>
      <c r="B36" s="90"/>
      <c r="C36" s="91" t="s">
        <v>140</v>
      </c>
      <c r="D36" s="92" t="s">
        <v>141</v>
      </c>
      <c r="E36" s="93">
        <v>30751097.510000002</v>
      </c>
      <c r="F36" s="93">
        <v>35443821.919999994</v>
      </c>
      <c r="G36" s="93">
        <v>24781501.07</v>
      </c>
      <c r="H36" s="94">
        <v>26611436.830000002</v>
      </c>
      <c r="I36" s="94">
        <v>25248147.59</v>
      </c>
      <c r="J36" s="94">
        <v>25108735</v>
      </c>
      <c r="K36" s="93">
        <v>24934163.200000003</v>
      </c>
      <c r="L36" s="95">
        <v>18083479.390000001</v>
      </c>
      <c r="M36" s="93">
        <f>IFERROR(VLOOKUP($C36,[1]PivotSIPP!$A$5:$N$80,M$7,0),0)</f>
        <v>0</v>
      </c>
      <c r="N36" s="93">
        <f>IFERROR(VLOOKUP($C36,[1]PivotSIPP!$A$5:$N$80,N$7,0),0)</f>
        <v>0</v>
      </c>
      <c r="O36" s="93">
        <f>IFERROR(VLOOKUP($C36,[1]PivotSIPP!$A$5:$N$80,O$7,0),0)</f>
        <v>0</v>
      </c>
      <c r="P36" s="93">
        <f>IFERROR(VLOOKUP($C36,[1]PivotSIPP!$A$5:$N$80,P$7,0),0)</f>
        <v>0</v>
      </c>
      <c r="Q36" s="93">
        <f t="shared" si="9"/>
        <v>210962382.50999999</v>
      </c>
    </row>
    <row r="37" spans="1:17" hidden="1" x14ac:dyDescent="0.25">
      <c r="A37" s="98" t="s">
        <v>142</v>
      </c>
      <c r="B37" s="90"/>
      <c r="C37" s="91" t="s">
        <v>143</v>
      </c>
      <c r="D37" s="92" t="s">
        <v>144</v>
      </c>
      <c r="E37" s="93">
        <v>0</v>
      </c>
      <c r="F37" s="93">
        <v>0</v>
      </c>
      <c r="G37" s="93">
        <v>0</v>
      </c>
      <c r="H37" s="94">
        <v>0</v>
      </c>
      <c r="I37" s="94">
        <v>0</v>
      </c>
      <c r="J37" s="94">
        <v>0</v>
      </c>
      <c r="K37" s="93">
        <v>0</v>
      </c>
      <c r="L37" s="95">
        <v>0</v>
      </c>
      <c r="M37" s="93">
        <f>IFERROR(VLOOKUP($C37,[1]PivotSIPP!$A$5:$N$80,M$7,0),0)</f>
        <v>0</v>
      </c>
      <c r="N37" s="93">
        <f>IFERROR(VLOOKUP($C37,[1]PivotSIPP!$A$5:$N$80,N$7,0),0)</f>
        <v>0</v>
      </c>
      <c r="O37" s="93">
        <f>IFERROR(VLOOKUP($C37,[1]PivotSIPP!$A$5:$N$80,O$7,0),0)</f>
        <v>0</v>
      </c>
      <c r="P37" s="93">
        <f>IFERROR(VLOOKUP($C37,[1]PivotSIPP!$A$5:$N$80,P$7,0),0)</f>
        <v>0</v>
      </c>
      <c r="Q37" s="93">
        <f t="shared" si="9"/>
        <v>0</v>
      </c>
    </row>
    <row r="38" spans="1:17" x14ac:dyDescent="0.25">
      <c r="A38" s="98" t="s">
        <v>145</v>
      </c>
      <c r="B38" s="90"/>
      <c r="C38" s="91" t="s">
        <v>146</v>
      </c>
      <c r="D38" s="92" t="s">
        <v>147</v>
      </c>
      <c r="E38" s="93">
        <v>18528649.510000002</v>
      </c>
      <c r="F38" s="93">
        <v>18548934.800000001</v>
      </c>
      <c r="G38" s="93">
        <v>17858580.559999995</v>
      </c>
      <c r="H38" s="94">
        <v>17586365.059999999</v>
      </c>
      <c r="I38" s="94">
        <v>17718873.809999999</v>
      </c>
      <c r="J38" s="94">
        <v>17980946.670000002</v>
      </c>
      <c r="K38" s="93">
        <v>18140629.270000011</v>
      </c>
      <c r="L38" s="95">
        <v>17818664.350000001</v>
      </c>
      <c r="M38" s="93">
        <f>IFERROR(VLOOKUP($C38,[1]PivotSIPP!$A$5:$N$80,M$7,0),0)</f>
        <v>0</v>
      </c>
      <c r="N38" s="93">
        <f>IFERROR(VLOOKUP($C38,[1]PivotSIPP!$A$5:$N$80,N$7,0),0)</f>
        <v>0</v>
      </c>
      <c r="O38" s="93">
        <f>IFERROR(VLOOKUP($C38,[1]PivotSIPP!$A$5:$N$80,O$7,0),0)</f>
        <v>0</v>
      </c>
      <c r="P38" s="93">
        <f>IFERROR(VLOOKUP($C38,[1]PivotSIPP!$A$5:$N$80,P$7,0),0)</f>
        <v>0</v>
      </c>
      <c r="Q38" s="93">
        <f t="shared" si="9"/>
        <v>144181644.03</v>
      </c>
    </row>
    <row r="39" spans="1:17" ht="15.75" x14ac:dyDescent="0.25">
      <c r="A39" s="99" t="s">
        <v>148</v>
      </c>
      <c r="B39" s="75"/>
      <c r="C39" s="96">
        <v>1.02</v>
      </c>
      <c r="D39" s="97" t="s">
        <v>149</v>
      </c>
      <c r="E39" s="87">
        <v>11104338.83</v>
      </c>
      <c r="F39" s="87">
        <v>9942497.3800000008</v>
      </c>
      <c r="G39" s="87">
        <v>11807286.440000001</v>
      </c>
      <c r="H39" s="86">
        <v>10070311.65</v>
      </c>
      <c r="I39" s="86">
        <v>10312734.1</v>
      </c>
      <c r="J39" s="86">
        <v>11277653.380000003</v>
      </c>
      <c r="K39" s="87">
        <v>11756455.929999998</v>
      </c>
      <c r="L39" s="85">
        <v>11603039.899999999</v>
      </c>
      <c r="M39" s="88">
        <f t="shared" ref="H39:P39" si="10">SUM(M40:M43)</f>
        <v>0</v>
      </c>
      <c r="N39" s="88">
        <f t="shared" si="10"/>
        <v>0</v>
      </c>
      <c r="O39" s="88">
        <f t="shared" si="10"/>
        <v>0</v>
      </c>
      <c r="P39" s="88">
        <f t="shared" si="10"/>
        <v>0</v>
      </c>
      <c r="Q39" s="87">
        <f t="shared" si="3"/>
        <v>76769978.780000001</v>
      </c>
    </row>
    <row r="40" spans="1:17" x14ac:dyDescent="0.25">
      <c r="A40" s="98" t="s">
        <v>150</v>
      </c>
      <c r="B40" s="90"/>
      <c r="C40" s="91" t="s">
        <v>151</v>
      </c>
      <c r="D40" s="92" t="s">
        <v>152</v>
      </c>
      <c r="E40" s="93">
        <v>726690</v>
      </c>
      <c r="F40" s="93">
        <v>872898</v>
      </c>
      <c r="G40" s="93">
        <v>1968239</v>
      </c>
      <c r="H40" s="94">
        <v>1043141</v>
      </c>
      <c r="I40" s="94">
        <v>878784</v>
      </c>
      <c r="J40" s="94">
        <v>935012</v>
      </c>
      <c r="K40" s="93">
        <v>1021515</v>
      </c>
      <c r="L40" s="95">
        <v>1155596</v>
      </c>
      <c r="M40" s="93">
        <f>IFERROR(VLOOKUP($C40,[1]PivotSIPP!$A$5:$N$80,M$7,0),0)</f>
        <v>0</v>
      </c>
      <c r="N40" s="93">
        <f>IFERROR(VLOOKUP($C40,[1]PivotSIPP!$A$5:$N$80,N$7,0),0)</f>
        <v>0</v>
      </c>
      <c r="O40" s="93">
        <f>IFERROR(VLOOKUP($C40,[1]PivotSIPP!$A$5:$N$80,O$7,0),0)</f>
        <v>0</v>
      </c>
      <c r="P40" s="93">
        <f>IFERROR(VLOOKUP($C40,[1]PivotSIPP!$A$5:$N$80,P$7,0),0)</f>
        <v>0</v>
      </c>
      <c r="Q40" s="93">
        <f t="shared" ref="Q40:Q43" si="11">SUM(E40:L40)</f>
        <v>8601875</v>
      </c>
    </row>
    <row r="41" spans="1:17" x14ac:dyDescent="0.25">
      <c r="A41" s="98" t="s">
        <v>153</v>
      </c>
      <c r="B41" s="90"/>
      <c r="C41" s="91" t="s">
        <v>154</v>
      </c>
      <c r="D41" s="92" t="s">
        <v>155</v>
      </c>
      <c r="E41" s="93">
        <v>1985440</v>
      </c>
      <c r="F41" s="93">
        <v>1759705</v>
      </c>
      <c r="G41" s="93">
        <v>2202430</v>
      </c>
      <c r="H41" s="94">
        <v>1938725</v>
      </c>
      <c r="I41" s="94">
        <v>2173945</v>
      </c>
      <c r="J41" s="94">
        <v>2753145</v>
      </c>
      <c r="K41" s="93">
        <v>3300735</v>
      </c>
      <c r="L41" s="95">
        <v>3100620</v>
      </c>
      <c r="M41" s="93">
        <f>IFERROR(VLOOKUP($C41,[1]PivotSIPP!$A$5:$N$80,M$7,0),0)</f>
        <v>0</v>
      </c>
      <c r="N41" s="93">
        <f>IFERROR(VLOOKUP($C41,[1]PivotSIPP!$A$5:$N$80,N$7,0),0)</f>
        <v>0</v>
      </c>
      <c r="O41" s="93">
        <f>IFERROR(VLOOKUP($C41,[1]PivotSIPP!$A$5:$N$80,O$7,0),0)</f>
        <v>0</v>
      </c>
      <c r="P41" s="93">
        <f>IFERROR(VLOOKUP($C41,[1]PivotSIPP!$A$5:$N$80,P$7,0),0)</f>
        <v>0</v>
      </c>
      <c r="Q41" s="93">
        <f t="shared" si="11"/>
        <v>19214745</v>
      </c>
    </row>
    <row r="42" spans="1:17" hidden="1" x14ac:dyDescent="0.25">
      <c r="A42" s="98" t="s">
        <v>156</v>
      </c>
      <c r="B42" s="90"/>
      <c r="C42" s="91" t="s">
        <v>157</v>
      </c>
      <c r="D42" s="92" t="s">
        <v>158</v>
      </c>
      <c r="E42" s="93">
        <v>18927.5</v>
      </c>
      <c r="F42" s="93">
        <v>0</v>
      </c>
      <c r="G42" s="93">
        <v>0</v>
      </c>
      <c r="H42" s="94">
        <v>0</v>
      </c>
      <c r="I42" s="94">
        <v>0</v>
      </c>
      <c r="J42" s="94">
        <v>0</v>
      </c>
      <c r="K42" s="93">
        <v>0</v>
      </c>
      <c r="L42" s="95">
        <v>0</v>
      </c>
      <c r="M42" s="93">
        <f>IFERROR(VLOOKUP($C42,[1]PivotSIPP!$A$5:$N$80,M$7,0),0)</f>
        <v>0</v>
      </c>
      <c r="N42" s="93">
        <f>IFERROR(VLOOKUP($C42,[1]PivotSIPP!$A$5:$N$80,N$7,0),0)</f>
        <v>0</v>
      </c>
      <c r="O42" s="93">
        <f>IFERROR(VLOOKUP($C42,[1]PivotSIPP!$A$5:$N$80,O$7,0),0)</f>
        <v>0</v>
      </c>
      <c r="P42" s="93">
        <f>IFERROR(VLOOKUP($C42,[1]PivotSIPP!$A$5:$N$80,P$7,0),0)</f>
        <v>0</v>
      </c>
      <c r="Q42" s="93">
        <f t="shared" si="11"/>
        <v>18927.5</v>
      </c>
    </row>
    <row r="43" spans="1:17" x14ac:dyDescent="0.25">
      <c r="A43" s="98" t="s">
        <v>159</v>
      </c>
      <c r="B43" s="90"/>
      <c r="C43" s="91" t="s">
        <v>160</v>
      </c>
      <c r="D43" s="92" t="s">
        <v>161</v>
      </c>
      <c r="E43" s="93">
        <v>8373281.3300000001</v>
      </c>
      <c r="F43" s="93">
        <v>7309894.3800000008</v>
      </c>
      <c r="G43" s="93">
        <v>7636617.4400000023</v>
      </c>
      <c r="H43" s="94">
        <v>7088445.6500000004</v>
      </c>
      <c r="I43" s="94">
        <v>7260005.0999999996</v>
      </c>
      <c r="J43" s="94">
        <v>7589496.3800000036</v>
      </c>
      <c r="K43" s="93">
        <v>7434205.9299999978</v>
      </c>
      <c r="L43" s="95">
        <v>7346823.8999999994</v>
      </c>
      <c r="M43" s="93">
        <f>IFERROR(VLOOKUP($C43,[1]PivotSIPP!$A$5:$N$80,M$7,0),0)</f>
        <v>0</v>
      </c>
      <c r="N43" s="93">
        <f>IFERROR(VLOOKUP($C43,[1]PivotSIPP!$A$5:$N$80,N$7,0),0)</f>
        <v>0</v>
      </c>
      <c r="O43" s="93">
        <f>IFERROR(VLOOKUP($C43,[1]PivotSIPP!$A$5:$N$80,O$7,0),0)</f>
        <v>0</v>
      </c>
      <c r="P43" s="93">
        <f>IFERROR(VLOOKUP($C43,[1]PivotSIPP!$A$5:$N$80,P$7,0),0)</f>
        <v>0</v>
      </c>
      <c r="Q43" s="93">
        <f t="shared" si="11"/>
        <v>60038770.110000007</v>
      </c>
    </row>
    <row r="44" spans="1:17" ht="15.75" x14ac:dyDescent="0.25">
      <c r="A44" s="99" t="s">
        <v>162</v>
      </c>
      <c r="B44" s="75"/>
      <c r="C44" s="96">
        <v>1.03</v>
      </c>
      <c r="D44" s="97" t="s">
        <v>163</v>
      </c>
      <c r="E44" s="87">
        <v>62555.87</v>
      </c>
      <c r="F44" s="87">
        <v>187530.76</v>
      </c>
      <c r="G44" s="87">
        <v>-60054.600000000006</v>
      </c>
      <c r="H44" s="86">
        <v>61281.85</v>
      </c>
      <c r="I44" s="86">
        <v>3199458.11</v>
      </c>
      <c r="J44" s="86">
        <v>866764.4800000001</v>
      </c>
      <c r="K44" s="87">
        <v>104547.91000000003</v>
      </c>
      <c r="L44" s="85">
        <v>429496.51</v>
      </c>
      <c r="M44" s="88">
        <f t="shared" ref="H44:P44" si="12">SUM(M45:M50)</f>
        <v>0</v>
      </c>
      <c r="N44" s="88">
        <f t="shared" si="12"/>
        <v>0</v>
      </c>
      <c r="O44" s="88">
        <f t="shared" si="12"/>
        <v>0</v>
      </c>
      <c r="P44" s="88">
        <f t="shared" si="12"/>
        <v>0</v>
      </c>
      <c r="Q44" s="87">
        <f t="shared" ref="Q44:Q59" si="13">SUM(F44:L44)</f>
        <v>4789025.0200000005</v>
      </c>
    </row>
    <row r="45" spans="1:17" x14ac:dyDescent="0.25">
      <c r="A45" s="98" t="s">
        <v>164</v>
      </c>
      <c r="B45" s="90"/>
      <c r="C45" s="91" t="s">
        <v>165</v>
      </c>
      <c r="D45" s="92" t="s">
        <v>166</v>
      </c>
      <c r="E45" s="93">
        <v>0</v>
      </c>
      <c r="F45" s="93">
        <v>0</v>
      </c>
      <c r="G45" s="93">
        <v>0</v>
      </c>
      <c r="H45" s="94">
        <v>0</v>
      </c>
      <c r="I45" s="94">
        <v>3135425</v>
      </c>
      <c r="J45" s="94">
        <v>0</v>
      </c>
      <c r="K45" s="93">
        <v>0</v>
      </c>
      <c r="L45" s="95">
        <v>366395</v>
      </c>
      <c r="M45" s="93">
        <f>IFERROR(VLOOKUP($C45,[1]PivotSIPP!$A$5:$N$80,M$7,0),0)</f>
        <v>0</v>
      </c>
      <c r="N45" s="93">
        <f>IFERROR(VLOOKUP($C45,[1]PivotSIPP!$A$5:$N$80,N$7,0),0)</f>
        <v>0</v>
      </c>
      <c r="O45" s="93">
        <f>IFERROR(VLOOKUP($C45,[1]PivotSIPP!$A$5:$N$80,O$7,0),0)</f>
        <v>0</v>
      </c>
      <c r="P45" s="93">
        <f>IFERROR(VLOOKUP($C45,[1]PivotSIPP!$A$5:$N$80,P$7,0),0)</f>
        <v>0</v>
      </c>
      <c r="Q45" s="93">
        <f t="shared" ref="Q45:Q50" si="14">SUM(E45:L45)</f>
        <v>3501820</v>
      </c>
    </row>
    <row r="46" spans="1:17" hidden="1" x14ac:dyDescent="0.25">
      <c r="A46" s="98" t="s">
        <v>167</v>
      </c>
      <c r="B46" s="90"/>
      <c r="C46" s="91" t="s">
        <v>168</v>
      </c>
      <c r="D46" s="92" t="s">
        <v>169</v>
      </c>
      <c r="E46" s="93">
        <v>0</v>
      </c>
      <c r="F46" s="93">
        <v>0</v>
      </c>
      <c r="G46" s="93">
        <v>0</v>
      </c>
      <c r="H46" s="94">
        <v>0</v>
      </c>
      <c r="I46" s="94">
        <v>0</v>
      </c>
      <c r="J46" s="94">
        <v>0</v>
      </c>
      <c r="K46" s="93">
        <v>0</v>
      </c>
      <c r="L46" s="95">
        <v>0</v>
      </c>
      <c r="M46" s="93">
        <f>IFERROR(VLOOKUP($C46,[1]PivotSIPP!$A$5:$N$80,M$7,0),0)</f>
        <v>0</v>
      </c>
      <c r="N46" s="93">
        <f>IFERROR(VLOOKUP($C46,[1]PivotSIPP!$A$5:$N$80,N$7,0),0)</f>
        <v>0</v>
      </c>
      <c r="O46" s="93">
        <f>IFERROR(VLOOKUP($C46,[1]PivotSIPP!$A$5:$N$80,O$7,0),0)</f>
        <v>0</v>
      </c>
      <c r="P46" s="93">
        <f>IFERROR(VLOOKUP($C46,[1]PivotSIPP!$A$5:$N$80,P$7,0),0)</f>
        <v>0</v>
      </c>
      <c r="Q46" s="93">
        <f t="shared" si="14"/>
        <v>0</v>
      </c>
    </row>
    <row r="47" spans="1:17" hidden="1" x14ac:dyDescent="0.25">
      <c r="A47" s="98" t="s">
        <v>170</v>
      </c>
      <c r="B47" s="90"/>
      <c r="C47" s="91" t="s">
        <v>171</v>
      </c>
      <c r="D47" s="92" t="s">
        <v>172</v>
      </c>
      <c r="E47" s="93">
        <v>0</v>
      </c>
      <c r="F47" s="93">
        <v>0</v>
      </c>
      <c r="G47" s="93">
        <v>0</v>
      </c>
      <c r="H47" s="94">
        <v>0</v>
      </c>
      <c r="I47" s="94">
        <v>0</v>
      </c>
      <c r="J47" s="94">
        <v>0</v>
      </c>
      <c r="K47" s="93">
        <v>0</v>
      </c>
      <c r="L47" s="95">
        <v>0</v>
      </c>
      <c r="M47" s="93">
        <f>IFERROR(VLOOKUP($C47,[1]PivotSIPP!$A$5:$N$80,M$7,0),0)</f>
        <v>0</v>
      </c>
      <c r="N47" s="93">
        <f>IFERROR(VLOOKUP($C47,[1]PivotSIPP!$A$5:$N$80,N$7,0),0)</f>
        <v>0</v>
      </c>
      <c r="O47" s="93">
        <f>IFERROR(VLOOKUP($C47,[1]PivotSIPP!$A$5:$N$80,O$7,0),0)</f>
        <v>0</v>
      </c>
      <c r="P47" s="93">
        <f>IFERROR(VLOOKUP($C47,[1]PivotSIPP!$A$5:$N$80,P$7,0),0)</f>
        <v>0</v>
      </c>
      <c r="Q47" s="93">
        <f t="shared" si="14"/>
        <v>0</v>
      </c>
    </row>
    <row r="48" spans="1:17" hidden="1" x14ac:dyDescent="0.25">
      <c r="A48" s="98" t="s">
        <v>173</v>
      </c>
      <c r="B48" s="90"/>
      <c r="C48" s="91" t="s">
        <v>174</v>
      </c>
      <c r="D48" s="92" t="s">
        <v>175</v>
      </c>
      <c r="E48" s="93">
        <v>0</v>
      </c>
      <c r="F48" s="93">
        <v>0</v>
      </c>
      <c r="G48" s="93">
        <v>0</v>
      </c>
      <c r="H48" s="94">
        <v>0</v>
      </c>
      <c r="I48" s="94">
        <v>0</v>
      </c>
      <c r="J48" s="94">
        <v>0</v>
      </c>
      <c r="K48" s="93">
        <v>0</v>
      </c>
      <c r="L48" s="95">
        <v>0</v>
      </c>
      <c r="M48" s="93">
        <f>IFERROR(VLOOKUP($C48,[1]PivotSIPP!$A$5:$N$80,M$7,0),0)</f>
        <v>0</v>
      </c>
      <c r="N48" s="93">
        <f>IFERROR(VLOOKUP($C48,[1]PivotSIPP!$A$5:$N$80,N$7,0),0)</f>
        <v>0</v>
      </c>
      <c r="O48" s="93">
        <f>IFERROR(VLOOKUP($C48,[1]PivotSIPP!$A$5:$N$80,O$7,0),0)</f>
        <v>0</v>
      </c>
      <c r="P48" s="93">
        <f>IFERROR(VLOOKUP($C48,[1]PivotSIPP!$A$5:$N$80,P$7,0),0)</f>
        <v>0</v>
      </c>
      <c r="Q48" s="93">
        <f t="shared" si="14"/>
        <v>0</v>
      </c>
    </row>
    <row r="49" spans="1:17" x14ac:dyDescent="0.25">
      <c r="A49" s="98" t="s">
        <v>176</v>
      </c>
      <c r="B49" s="90"/>
      <c r="C49" s="91" t="s">
        <v>177</v>
      </c>
      <c r="D49" s="92" t="s">
        <v>178</v>
      </c>
      <c r="E49" s="93">
        <v>62555.87</v>
      </c>
      <c r="F49" s="93">
        <v>187530.76</v>
      </c>
      <c r="G49" s="93">
        <v>-60054.600000000006</v>
      </c>
      <c r="H49" s="94">
        <v>61281.85</v>
      </c>
      <c r="I49" s="94">
        <v>64033.11</v>
      </c>
      <c r="J49" s="94">
        <v>744759.94000000006</v>
      </c>
      <c r="K49" s="93">
        <v>104547.91000000003</v>
      </c>
      <c r="L49" s="95">
        <v>63101.509999999995</v>
      </c>
      <c r="M49" s="93">
        <f>IFERROR(VLOOKUP($C49,[1]PivotSIPP!$A$5:$N$80,M$7,0),0)</f>
        <v>0</v>
      </c>
      <c r="N49" s="93">
        <f>IFERROR(VLOOKUP($C49,[1]PivotSIPP!$A$5:$N$80,N$7,0),0)</f>
        <v>0</v>
      </c>
      <c r="O49" s="93">
        <f>IFERROR(VLOOKUP($C49,[1]PivotSIPP!$A$5:$N$80,O$7,0),0)</f>
        <v>0</v>
      </c>
      <c r="P49" s="93">
        <f>IFERROR(VLOOKUP($C49,[1]PivotSIPP!$A$5:$N$80,P$7,0),0)</f>
        <v>0</v>
      </c>
      <c r="Q49" s="93">
        <f t="shared" si="14"/>
        <v>1227756.3500000003</v>
      </c>
    </row>
    <row r="50" spans="1:17" hidden="1" x14ac:dyDescent="0.25">
      <c r="A50" s="98" t="s">
        <v>179</v>
      </c>
      <c r="B50" s="90"/>
      <c r="C50" s="91" t="s">
        <v>180</v>
      </c>
      <c r="D50" s="92" t="s">
        <v>181</v>
      </c>
      <c r="E50" s="93">
        <v>0</v>
      </c>
      <c r="F50" s="93">
        <v>0</v>
      </c>
      <c r="G50" s="93">
        <v>0</v>
      </c>
      <c r="H50" s="94">
        <v>0</v>
      </c>
      <c r="I50" s="94">
        <v>0</v>
      </c>
      <c r="J50" s="94">
        <v>122004.54</v>
      </c>
      <c r="K50" s="93">
        <v>0</v>
      </c>
      <c r="L50" s="95">
        <v>0</v>
      </c>
      <c r="M50" s="93">
        <f>IFERROR(VLOOKUP($C50,[1]PivotSIPP!$A$5:$N$80,M$7,0),0)</f>
        <v>0</v>
      </c>
      <c r="N50" s="93">
        <f>IFERROR(VLOOKUP($C50,[1]PivotSIPP!$A$5:$N$80,N$7,0),0)</f>
        <v>0</v>
      </c>
      <c r="O50" s="93">
        <f>IFERROR(VLOOKUP($C50,[1]PivotSIPP!$A$5:$N$80,O$7,0),0)</f>
        <v>0</v>
      </c>
      <c r="P50" s="93">
        <f>IFERROR(VLOOKUP($C50,[1]PivotSIPP!$A$5:$N$80,P$7,0),0)</f>
        <v>0</v>
      </c>
      <c r="Q50" s="93">
        <f t="shared" si="14"/>
        <v>122004.54</v>
      </c>
    </row>
    <row r="51" spans="1:17" ht="15.75" x14ac:dyDescent="0.25">
      <c r="A51" s="99" t="s">
        <v>182</v>
      </c>
      <c r="B51" s="75"/>
      <c r="C51" s="96">
        <v>1.04</v>
      </c>
      <c r="D51" s="97" t="s">
        <v>183</v>
      </c>
      <c r="E51" s="87">
        <v>11941266.82</v>
      </c>
      <c r="F51" s="87">
        <v>12022826.85</v>
      </c>
      <c r="G51" s="87">
        <v>12001885.399999999</v>
      </c>
      <c r="H51" s="86">
        <v>12272665.370000001</v>
      </c>
      <c r="I51" s="86">
        <v>14556449</v>
      </c>
      <c r="J51" s="86">
        <v>26908405.059999999</v>
      </c>
      <c r="K51" s="87">
        <v>12736281.390000001</v>
      </c>
      <c r="L51" s="85">
        <v>16189610.859999999</v>
      </c>
      <c r="M51" s="88">
        <f t="shared" ref="E51:P51" si="15">SUM(M52:M58)</f>
        <v>0</v>
      </c>
      <c r="N51" s="88">
        <f t="shared" si="15"/>
        <v>0</v>
      </c>
      <c r="O51" s="88">
        <f t="shared" si="15"/>
        <v>0</v>
      </c>
      <c r="P51" s="88">
        <f t="shared" si="15"/>
        <v>0</v>
      </c>
      <c r="Q51" s="87">
        <f t="shared" si="13"/>
        <v>106688123.93000001</v>
      </c>
    </row>
    <row r="52" spans="1:17" x14ac:dyDescent="0.25">
      <c r="A52" s="98" t="s">
        <v>184</v>
      </c>
      <c r="B52" s="90"/>
      <c r="C52" s="91" t="s">
        <v>185</v>
      </c>
      <c r="D52" s="92" t="s">
        <v>186</v>
      </c>
      <c r="E52" s="93">
        <v>369381.06</v>
      </c>
      <c r="F52" s="93">
        <v>427235.95</v>
      </c>
      <c r="G52" s="93">
        <v>413135.91999999993</v>
      </c>
      <c r="H52" s="94">
        <v>651252.84</v>
      </c>
      <c r="I52" s="94">
        <v>411084.29</v>
      </c>
      <c r="J52" s="94">
        <v>898337.44000000041</v>
      </c>
      <c r="K52" s="93">
        <v>1079556.3599999999</v>
      </c>
      <c r="L52" s="95">
        <v>980949.68</v>
      </c>
      <c r="M52" s="93">
        <f>IFERROR(VLOOKUP($C52,[1]PivotSIPP!$A$5:$N$80,M$7,0),0)</f>
        <v>0</v>
      </c>
      <c r="N52" s="93">
        <f>IFERROR(VLOOKUP($C52,[1]PivotSIPP!$A$5:$N$80,N$7,0),0)</f>
        <v>0</v>
      </c>
      <c r="O52" s="93">
        <f>IFERROR(VLOOKUP($C52,[1]PivotSIPP!$A$5:$N$80,O$7,0),0)</f>
        <v>0</v>
      </c>
      <c r="P52" s="93">
        <f>IFERROR(VLOOKUP($C52,[1]PivotSIPP!$A$5:$N$80,P$7,0),0)</f>
        <v>0</v>
      </c>
      <c r="Q52" s="93">
        <f t="shared" ref="Q52:Q58" si="16">SUM(E52:L52)</f>
        <v>5230933.54</v>
      </c>
    </row>
    <row r="53" spans="1:17" hidden="1" x14ac:dyDescent="0.25">
      <c r="A53" s="98" t="s">
        <v>187</v>
      </c>
      <c r="B53" s="90"/>
      <c r="C53" s="91" t="s">
        <v>188</v>
      </c>
      <c r="D53" s="92" t="s">
        <v>189</v>
      </c>
      <c r="E53" s="93">
        <v>0</v>
      </c>
      <c r="F53" s="93">
        <v>0</v>
      </c>
      <c r="G53" s="93">
        <v>0</v>
      </c>
      <c r="H53" s="94">
        <v>0</v>
      </c>
      <c r="I53" s="94">
        <v>0</v>
      </c>
      <c r="J53" s="94">
        <v>0</v>
      </c>
      <c r="K53" s="93">
        <v>0</v>
      </c>
      <c r="L53" s="95">
        <v>0</v>
      </c>
      <c r="M53" s="93">
        <f>IFERROR(VLOOKUP($C53,[1]PivotSIPP!$A$5:$N$80,M$7,0),0)</f>
        <v>0</v>
      </c>
      <c r="N53" s="93">
        <f>IFERROR(VLOOKUP($C53,[1]PivotSIPP!$A$5:$N$80,N$7,0),0)</f>
        <v>0</v>
      </c>
      <c r="O53" s="93">
        <f>IFERROR(VLOOKUP($C53,[1]PivotSIPP!$A$5:$N$80,O$7,0),0)</f>
        <v>0</v>
      </c>
      <c r="P53" s="93">
        <f>IFERROR(VLOOKUP($C53,[1]PivotSIPP!$A$5:$N$80,P$7,0),0)</f>
        <v>0</v>
      </c>
      <c r="Q53" s="93">
        <f t="shared" si="16"/>
        <v>0</v>
      </c>
    </row>
    <row r="54" spans="1:17" hidden="1" x14ac:dyDescent="0.25">
      <c r="A54" s="98" t="s">
        <v>190</v>
      </c>
      <c r="B54" s="90"/>
      <c r="C54" s="91" t="s">
        <v>191</v>
      </c>
      <c r="D54" s="92" t="s">
        <v>192</v>
      </c>
      <c r="E54" s="93">
        <v>0</v>
      </c>
      <c r="F54" s="93">
        <v>0</v>
      </c>
      <c r="G54" s="93">
        <v>0</v>
      </c>
      <c r="H54" s="94">
        <v>0</v>
      </c>
      <c r="I54" s="94">
        <v>0</v>
      </c>
      <c r="J54" s="94">
        <v>750150</v>
      </c>
      <c r="K54" s="93">
        <v>0</v>
      </c>
      <c r="L54" s="95">
        <v>0</v>
      </c>
      <c r="M54" s="93">
        <f>IFERROR(VLOOKUP($C54,[1]PivotSIPP!$A$5:$N$80,M$7,0),0)</f>
        <v>0</v>
      </c>
      <c r="N54" s="93">
        <f>IFERROR(VLOOKUP($C54,[1]PivotSIPP!$A$5:$N$80,N$7,0),0)</f>
        <v>0</v>
      </c>
      <c r="O54" s="93">
        <f>IFERROR(VLOOKUP($C54,[1]PivotSIPP!$A$5:$N$80,O$7,0),0)</f>
        <v>0</v>
      </c>
      <c r="P54" s="93">
        <f>IFERROR(VLOOKUP($C54,[1]PivotSIPP!$A$5:$N$80,P$7,0),0)</f>
        <v>0</v>
      </c>
      <c r="Q54" s="93">
        <f t="shared" si="16"/>
        <v>750150</v>
      </c>
    </row>
    <row r="55" spans="1:17" hidden="1" x14ac:dyDescent="0.25">
      <c r="A55" s="98" t="s">
        <v>193</v>
      </c>
      <c r="B55" s="90"/>
      <c r="C55" s="91" t="s">
        <v>194</v>
      </c>
      <c r="D55" s="92" t="s">
        <v>195</v>
      </c>
      <c r="E55" s="93">
        <v>0</v>
      </c>
      <c r="F55" s="93">
        <v>0</v>
      </c>
      <c r="G55" s="93">
        <v>0</v>
      </c>
      <c r="H55" s="94">
        <v>0</v>
      </c>
      <c r="I55" s="94">
        <v>2564615.23</v>
      </c>
      <c r="J55" s="94">
        <v>0</v>
      </c>
      <c r="K55" s="93">
        <v>0</v>
      </c>
      <c r="L55" s="95">
        <v>0</v>
      </c>
      <c r="M55" s="93">
        <f>IFERROR(VLOOKUP($C55,[1]PivotSIPP!$A$5:$N$80,M$7,0),0)</f>
        <v>0</v>
      </c>
      <c r="N55" s="93">
        <f>IFERROR(VLOOKUP($C55,[1]PivotSIPP!$A$5:$N$80,N$7,0),0)</f>
        <v>0</v>
      </c>
      <c r="O55" s="93">
        <f>IFERROR(VLOOKUP($C55,[1]PivotSIPP!$A$5:$N$80,O$7,0),0)</f>
        <v>0</v>
      </c>
      <c r="P55" s="93">
        <f>IFERROR(VLOOKUP($C55,[1]PivotSIPP!$A$5:$N$80,P$7,0),0)</f>
        <v>0</v>
      </c>
      <c r="Q55" s="93">
        <f t="shared" si="16"/>
        <v>2564615.23</v>
      </c>
    </row>
    <row r="56" spans="1:17" x14ac:dyDescent="0.25">
      <c r="A56" s="98" t="s">
        <v>196</v>
      </c>
      <c r="B56" s="90"/>
      <c r="C56" s="91" t="s">
        <v>197</v>
      </c>
      <c r="D56" s="92" t="s">
        <v>198</v>
      </c>
      <c r="E56" s="93">
        <v>0</v>
      </c>
      <c r="F56" s="93">
        <v>0</v>
      </c>
      <c r="G56" s="93">
        <v>0</v>
      </c>
      <c r="H56" s="94">
        <v>0</v>
      </c>
      <c r="I56" s="94">
        <v>0</v>
      </c>
      <c r="J56" s="94">
        <v>13643855.640000001</v>
      </c>
      <c r="K56" s="93">
        <v>0</v>
      </c>
      <c r="L56" s="95">
        <v>3592599.2</v>
      </c>
      <c r="M56" s="93">
        <f>IFERROR(VLOOKUP($C56,[1]PivotSIPP!$A$5:$N$80,M$7,0),0)</f>
        <v>0</v>
      </c>
      <c r="N56" s="93">
        <f>IFERROR(VLOOKUP($C56,[1]PivotSIPP!$A$5:$N$80,N$7,0),0)</f>
        <v>0</v>
      </c>
      <c r="O56" s="93">
        <f>IFERROR(VLOOKUP($C56,[1]PivotSIPP!$A$5:$N$80,O$7,0),0)</f>
        <v>0</v>
      </c>
      <c r="P56" s="93">
        <f>IFERROR(VLOOKUP($C56,[1]PivotSIPP!$A$5:$N$80,P$7,0),0)</f>
        <v>0</v>
      </c>
      <c r="Q56" s="93">
        <f t="shared" si="16"/>
        <v>17236454.84</v>
      </c>
    </row>
    <row r="57" spans="1:17" x14ac:dyDescent="0.25">
      <c r="A57" s="98" t="s">
        <v>199</v>
      </c>
      <c r="B57" s="90"/>
      <c r="C57" s="91" t="s">
        <v>200</v>
      </c>
      <c r="D57" s="92" t="s">
        <v>201</v>
      </c>
      <c r="E57" s="93">
        <v>11546849.48</v>
      </c>
      <c r="F57" s="93">
        <v>11546849.48</v>
      </c>
      <c r="G57" s="93">
        <v>11554849.479999999</v>
      </c>
      <c r="H57" s="94">
        <v>11587512.530000001</v>
      </c>
      <c r="I57" s="94">
        <v>11546849.48</v>
      </c>
      <c r="J57" s="94">
        <v>11546849.479999997</v>
      </c>
      <c r="K57" s="93">
        <v>11587512.530000001</v>
      </c>
      <c r="L57" s="95">
        <v>11546849.48</v>
      </c>
      <c r="M57" s="93">
        <f>IFERROR(VLOOKUP($C57,[1]PivotSIPP!$A$5:$N$80,M$7,0),0)</f>
        <v>0</v>
      </c>
      <c r="N57" s="93">
        <f>IFERROR(VLOOKUP($C57,[1]PivotSIPP!$A$5:$N$80,N$7,0),0)</f>
        <v>0</v>
      </c>
      <c r="O57" s="93">
        <f>IFERROR(VLOOKUP($C57,[1]PivotSIPP!$A$5:$N$80,O$7,0),0)</f>
        <v>0</v>
      </c>
      <c r="P57" s="93">
        <f>IFERROR(VLOOKUP($C57,[1]PivotSIPP!$A$5:$N$80,P$7,0),0)</f>
        <v>0</v>
      </c>
      <c r="Q57" s="93">
        <f t="shared" si="16"/>
        <v>92464121.940000013</v>
      </c>
    </row>
    <row r="58" spans="1:17" x14ac:dyDescent="0.25">
      <c r="A58" s="98" t="s">
        <v>202</v>
      </c>
      <c r="B58" s="90"/>
      <c r="C58" s="91" t="s">
        <v>203</v>
      </c>
      <c r="D58" s="92" t="s">
        <v>204</v>
      </c>
      <c r="E58" s="93">
        <v>25036.28</v>
      </c>
      <c r="F58" s="93">
        <v>48741.42</v>
      </c>
      <c r="G58" s="93">
        <v>33900</v>
      </c>
      <c r="H58" s="94">
        <v>33900</v>
      </c>
      <c r="I58" s="94">
        <v>33900</v>
      </c>
      <c r="J58" s="94">
        <v>69212.5</v>
      </c>
      <c r="K58" s="93">
        <v>69212.5</v>
      </c>
      <c r="L58" s="95">
        <v>69212.5</v>
      </c>
      <c r="M58" s="93">
        <f>IFERROR(VLOOKUP($C58,[1]PivotSIPP!$A$5:$N$80,M$7,0),0)</f>
        <v>0</v>
      </c>
      <c r="N58" s="93">
        <f>IFERROR(VLOOKUP($C58,[1]PivotSIPP!$A$5:$N$80,N$7,0),0)</f>
        <v>0</v>
      </c>
      <c r="O58" s="93">
        <f>IFERROR(VLOOKUP($C58,[1]PivotSIPP!$A$5:$N$80,O$7,0),0)</f>
        <v>0</v>
      </c>
      <c r="P58" s="93">
        <f>IFERROR(VLOOKUP($C58,[1]PivotSIPP!$A$5:$N$80,P$7,0),0)</f>
        <v>0</v>
      </c>
      <c r="Q58" s="93">
        <f t="shared" si="16"/>
        <v>383115.2</v>
      </c>
    </row>
    <row r="59" spans="1:17" ht="15.75" x14ac:dyDescent="0.25">
      <c r="A59" s="99" t="s">
        <v>205</v>
      </c>
      <c r="B59" s="75"/>
      <c r="C59" s="96">
        <v>1.05</v>
      </c>
      <c r="D59" s="97" t="s">
        <v>206</v>
      </c>
      <c r="E59" s="87">
        <v>166950</v>
      </c>
      <c r="F59" s="87">
        <v>283600</v>
      </c>
      <c r="G59" s="87">
        <v>-83300</v>
      </c>
      <c r="H59" s="86">
        <v>100300</v>
      </c>
      <c r="I59" s="86">
        <v>15000</v>
      </c>
      <c r="J59" s="86">
        <v>27600</v>
      </c>
      <c r="K59" s="87">
        <v>58760</v>
      </c>
      <c r="L59" s="85">
        <v>1018250</v>
      </c>
      <c r="M59" s="88">
        <f t="shared" ref="M59:P59" si="17">SUM(M60:M63)</f>
        <v>0</v>
      </c>
      <c r="N59" s="88">
        <f t="shared" si="17"/>
        <v>0</v>
      </c>
      <c r="O59" s="88">
        <f t="shared" si="17"/>
        <v>0</v>
      </c>
      <c r="P59" s="88">
        <f t="shared" si="17"/>
        <v>0</v>
      </c>
      <c r="Q59" s="87">
        <f t="shared" si="13"/>
        <v>1420210</v>
      </c>
    </row>
    <row r="60" spans="1:17" x14ac:dyDescent="0.25">
      <c r="A60" s="98" t="s">
        <v>207</v>
      </c>
      <c r="B60" s="90"/>
      <c r="C60" s="91" t="s">
        <v>208</v>
      </c>
      <c r="D60" s="92" t="s">
        <v>209</v>
      </c>
      <c r="E60" s="93">
        <v>8500</v>
      </c>
      <c r="F60" s="93">
        <v>5430</v>
      </c>
      <c r="G60" s="93">
        <v>0</v>
      </c>
      <c r="H60" s="94">
        <v>0</v>
      </c>
      <c r="I60" s="94">
        <v>0</v>
      </c>
      <c r="J60" s="94">
        <v>0</v>
      </c>
      <c r="K60" s="93">
        <v>10500</v>
      </c>
      <c r="L60" s="95">
        <v>2250</v>
      </c>
      <c r="M60" s="93">
        <f>IFERROR(VLOOKUP($C60,[1]PivotSIPP!$A$5:$N$80,M$7,0),0)</f>
        <v>0</v>
      </c>
      <c r="N60" s="93">
        <f>IFERROR(VLOOKUP($C60,[1]PivotSIPP!$A$5:$N$80,N$7,0),0)</f>
        <v>0</v>
      </c>
      <c r="O60" s="93">
        <f>IFERROR(VLOOKUP($C60,[1]PivotSIPP!$A$5:$N$80,O$7,0),0)</f>
        <v>0</v>
      </c>
      <c r="P60" s="93">
        <f>IFERROR(VLOOKUP($C60,[1]PivotSIPP!$A$5:$N$80,P$7,0),0)</f>
        <v>0</v>
      </c>
      <c r="Q60" s="93">
        <f t="shared" ref="Q60:Q68" si="18">SUM(E60:L60)</f>
        <v>26680</v>
      </c>
    </row>
    <row r="61" spans="1:17" x14ac:dyDescent="0.25">
      <c r="A61" s="98" t="s">
        <v>210</v>
      </c>
      <c r="B61" s="90"/>
      <c r="C61" s="91" t="s">
        <v>211</v>
      </c>
      <c r="D61" s="92" t="s">
        <v>212</v>
      </c>
      <c r="E61" s="93">
        <v>158450</v>
      </c>
      <c r="F61" s="93">
        <v>278170</v>
      </c>
      <c r="G61" s="93">
        <v>-83300</v>
      </c>
      <c r="H61" s="94">
        <v>100300</v>
      </c>
      <c r="I61" s="94">
        <v>15000</v>
      </c>
      <c r="J61" s="94">
        <v>27600</v>
      </c>
      <c r="K61" s="93">
        <v>48260</v>
      </c>
      <c r="L61" s="95">
        <v>1016000</v>
      </c>
      <c r="M61" s="93">
        <f>IFERROR(VLOOKUP($C61,[1]PivotSIPP!$A$5:$N$80,M$7,0),0)</f>
        <v>0</v>
      </c>
      <c r="N61" s="93">
        <f>IFERROR(VLOOKUP($C61,[1]PivotSIPP!$A$5:$N$80,N$7,0),0)</f>
        <v>0</v>
      </c>
      <c r="O61" s="93">
        <f>IFERROR(VLOOKUP($C61,[1]PivotSIPP!$A$5:$N$80,O$7,0),0)</f>
        <v>0</v>
      </c>
      <c r="P61" s="93">
        <f>IFERROR(VLOOKUP($C61,[1]PivotSIPP!$A$5:$N$80,P$7,0),0)</f>
        <v>0</v>
      </c>
      <c r="Q61" s="93">
        <f t="shared" si="18"/>
        <v>1560480</v>
      </c>
    </row>
    <row r="62" spans="1:17" hidden="1" x14ac:dyDescent="0.25">
      <c r="A62" s="98" t="s">
        <v>213</v>
      </c>
      <c r="B62" s="90"/>
      <c r="C62" s="91" t="s">
        <v>214</v>
      </c>
      <c r="D62" s="92" t="s">
        <v>215</v>
      </c>
      <c r="E62" s="93">
        <v>0</v>
      </c>
      <c r="F62" s="93">
        <v>0</v>
      </c>
      <c r="G62" s="93">
        <v>0</v>
      </c>
      <c r="H62" s="94">
        <v>0</v>
      </c>
      <c r="I62" s="94">
        <v>0</v>
      </c>
      <c r="J62" s="94">
        <v>0</v>
      </c>
      <c r="K62" s="93">
        <v>0</v>
      </c>
      <c r="L62" s="95">
        <v>0</v>
      </c>
      <c r="M62" s="93">
        <f>IFERROR(VLOOKUP($C62,[1]PivotSIPP!$A$5:$N$80,M$7,0),0)</f>
        <v>0</v>
      </c>
      <c r="N62" s="93">
        <f>IFERROR(VLOOKUP($C62,[1]PivotSIPP!$A$5:$N$80,N$7,0),0)</f>
        <v>0</v>
      </c>
      <c r="O62" s="93">
        <f>IFERROR(VLOOKUP($C62,[1]PivotSIPP!$A$5:$N$80,O$7,0),0)</f>
        <v>0</v>
      </c>
      <c r="P62" s="93">
        <f>IFERROR(VLOOKUP($C62,[1]PivotSIPP!$A$5:$N$80,P$7,0),0)</f>
        <v>0</v>
      </c>
      <c r="Q62" s="93">
        <f t="shared" si="18"/>
        <v>0</v>
      </c>
    </row>
    <row r="63" spans="1:17" hidden="1" x14ac:dyDescent="0.25">
      <c r="A63" s="98" t="s">
        <v>216</v>
      </c>
      <c r="B63" s="90"/>
      <c r="C63" s="91" t="s">
        <v>217</v>
      </c>
      <c r="D63" s="92" t="s">
        <v>218</v>
      </c>
      <c r="E63" s="93">
        <v>0</v>
      </c>
      <c r="F63" s="93">
        <v>0</v>
      </c>
      <c r="G63" s="93">
        <v>0</v>
      </c>
      <c r="H63" s="94">
        <v>0</v>
      </c>
      <c r="I63" s="94">
        <v>0</v>
      </c>
      <c r="J63" s="94">
        <v>0</v>
      </c>
      <c r="K63" s="93">
        <v>0</v>
      </c>
      <c r="L63" s="95">
        <v>0</v>
      </c>
      <c r="M63" s="93">
        <f>IFERROR(VLOOKUP($C63,[1]PivotSIPP!$A$5:$N$80,M$7,0),0)</f>
        <v>0</v>
      </c>
      <c r="N63" s="93">
        <f>IFERROR(VLOOKUP($C63,[1]PivotSIPP!$A$5:$N$80,N$7,0),0)</f>
        <v>0</v>
      </c>
      <c r="O63" s="93">
        <f>IFERROR(VLOOKUP($C63,[1]PivotSIPP!$A$5:$N$80,O$7,0),0)</f>
        <v>0</v>
      </c>
      <c r="P63" s="93">
        <f>IFERROR(VLOOKUP($C63,[1]PivotSIPP!$A$5:$N$80,P$7,0),0)</f>
        <v>0</v>
      </c>
      <c r="Q63" s="93">
        <f t="shared" si="18"/>
        <v>0</v>
      </c>
    </row>
    <row r="64" spans="1:17" ht="15.75" hidden="1" x14ac:dyDescent="0.25">
      <c r="A64" s="99" t="s">
        <v>219</v>
      </c>
      <c r="B64" s="75"/>
      <c r="C64" s="96">
        <v>1.06</v>
      </c>
      <c r="D64" s="97" t="s">
        <v>220</v>
      </c>
      <c r="E64" s="87">
        <v>1519877</v>
      </c>
      <c r="F64" s="87">
        <v>0</v>
      </c>
      <c r="G64" s="87">
        <v>8105130</v>
      </c>
      <c r="H64" s="86">
        <v>0</v>
      </c>
      <c r="I64" s="86">
        <v>0</v>
      </c>
      <c r="J64" s="86">
        <v>1519877</v>
      </c>
      <c r="K64" s="87">
        <v>0</v>
      </c>
      <c r="L64" s="85">
        <v>0</v>
      </c>
      <c r="M64" s="88">
        <f t="shared" ref="J64:P64" si="19">M65</f>
        <v>0</v>
      </c>
      <c r="N64" s="88">
        <f t="shared" si="19"/>
        <v>0</v>
      </c>
      <c r="O64" s="88">
        <f t="shared" si="19"/>
        <v>0</v>
      </c>
      <c r="P64" s="88">
        <f t="shared" si="19"/>
        <v>0</v>
      </c>
      <c r="Q64" s="93">
        <f t="shared" si="18"/>
        <v>11144884</v>
      </c>
    </row>
    <row r="65" spans="1:17" hidden="1" x14ac:dyDescent="0.25">
      <c r="A65" s="98" t="s">
        <v>221</v>
      </c>
      <c r="B65" s="90"/>
      <c r="C65" s="91" t="s">
        <v>222</v>
      </c>
      <c r="D65" s="92" t="s">
        <v>223</v>
      </c>
      <c r="E65" s="93">
        <v>1519877</v>
      </c>
      <c r="F65" s="93">
        <v>0</v>
      </c>
      <c r="G65" s="93">
        <v>8105130</v>
      </c>
      <c r="H65" s="94">
        <v>0</v>
      </c>
      <c r="I65" s="94">
        <v>0</v>
      </c>
      <c r="J65" s="94">
        <v>1519877</v>
      </c>
      <c r="K65" s="93">
        <v>0</v>
      </c>
      <c r="L65" s="95">
        <v>0</v>
      </c>
      <c r="M65" s="93">
        <f>IFERROR(VLOOKUP($C65,[1]PivotSIPP!$A$5:$N$80,M$7,0),0)</f>
        <v>0</v>
      </c>
      <c r="N65" s="93">
        <f>IFERROR(VLOOKUP($C65,[1]PivotSIPP!$A$5:$N$80,N$7,0),0)</f>
        <v>0</v>
      </c>
      <c r="O65" s="93">
        <f>IFERROR(VLOOKUP($C65,[1]PivotSIPP!$A$5:$N$80,O$7,0),0)</f>
        <v>0</v>
      </c>
      <c r="P65" s="93">
        <f>IFERROR(VLOOKUP($C65,[1]PivotSIPP!$A$5:$N$80,P$7,0),0)</f>
        <v>0</v>
      </c>
      <c r="Q65" s="93">
        <f t="shared" si="18"/>
        <v>11144884</v>
      </c>
    </row>
    <row r="66" spans="1:17" ht="15.75" x14ac:dyDescent="0.25">
      <c r="A66" s="99" t="s">
        <v>224</v>
      </c>
      <c r="B66" s="75"/>
      <c r="C66" s="96">
        <v>1.07</v>
      </c>
      <c r="D66" s="97" t="s">
        <v>225</v>
      </c>
      <c r="E66" s="87">
        <v>0</v>
      </c>
      <c r="F66" s="87">
        <v>0</v>
      </c>
      <c r="G66" s="87">
        <v>1028160</v>
      </c>
      <c r="H66" s="86">
        <v>1038521.38</v>
      </c>
      <c r="I66" s="86">
        <v>0</v>
      </c>
      <c r="J66" s="86">
        <v>896600</v>
      </c>
      <c r="K66" s="87">
        <v>1572840</v>
      </c>
      <c r="L66" s="85">
        <v>3033251.37</v>
      </c>
      <c r="M66" s="100">
        <f>IFERROR(VLOOKUP($C66,[1]PivotSIPP!$A$5:$N$80,M$7,0),0)</f>
        <v>0</v>
      </c>
      <c r="N66" s="100">
        <f>IFERROR(VLOOKUP($C66,[1]PivotSIPP!$A$5:$N$80,N$7,0),0)</f>
        <v>0</v>
      </c>
      <c r="O66" s="100">
        <f>IFERROR(VLOOKUP($C66,[1]PivotSIPP!$A$5:$N$80,O$7,0),0)</f>
        <v>0</v>
      </c>
      <c r="P66" s="100">
        <f>IFERROR(VLOOKUP($C66,[1]PivotSIPP!$A$5:$N$80,P$7,0),0)</f>
        <v>0</v>
      </c>
      <c r="Q66" s="100">
        <f t="shared" si="18"/>
        <v>7569372.75</v>
      </c>
    </row>
    <row r="67" spans="1:17" x14ac:dyDescent="0.25">
      <c r="A67" s="98" t="s">
        <v>226</v>
      </c>
      <c r="B67" s="90"/>
      <c r="C67" s="91" t="s">
        <v>227</v>
      </c>
      <c r="D67" s="92" t="s">
        <v>228</v>
      </c>
      <c r="E67" s="93">
        <v>0</v>
      </c>
      <c r="F67" s="93">
        <v>0</v>
      </c>
      <c r="G67" s="93">
        <v>1028160</v>
      </c>
      <c r="H67" s="94">
        <v>1038521.38</v>
      </c>
      <c r="I67" s="94">
        <v>0</v>
      </c>
      <c r="J67" s="94">
        <v>896600</v>
      </c>
      <c r="K67" s="93">
        <v>1572840</v>
      </c>
      <c r="L67" s="95">
        <v>3033251.37</v>
      </c>
      <c r="M67" s="93">
        <f>IFERROR(VLOOKUP($C67,[1]PivotSIPP!$A$5:$N$80,M$7,0),0)</f>
        <v>0</v>
      </c>
      <c r="N67" s="93">
        <f>IFERROR(VLOOKUP($C67,[1]PivotSIPP!$A$5:$N$80,N$7,0),0)</f>
        <v>0</v>
      </c>
      <c r="O67" s="93">
        <f>IFERROR(VLOOKUP($C67,[1]PivotSIPP!$A$5:$N$80,O$7,0),0)</f>
        <v>0</v>
      </c>
      <c r="P67" s="93">
        <f>IFERROR(VLOOKUP($C67,[1]PivotSIPP!$A$5:$N$80,P$7,0),0)</f>
        <v>0</v>
      </c>
      <c r="Q67" s="93">
        <f t="shared" si="18"/>
        <v>7569372.75</v>
      </c>
    </row>
    <row r="68" spans="1:17" hidden="1" x14ac:dyDescent="0.25">
      <c r="A68" s="98" t="s">
        <v>229</v>
      </c>
      <c r="B68" s="90"/>
      <c r="C68" s="91" t="s">
        <v>230</v>
      </c>
      <c r="D68" s="92" t="s">
        <v>231</v>
      </c>
      <c r="E68" s="93">
        <v>0</v>
      </c>
      <c r="F68" s="93">
        <v>0</v>
      </c>
      <c r="G68" s="93">
        <v>0</v>
      </c>
      <c r="H68" s="94">
        <v>0</v>
      </c>
      <c r="I68" s="94">
        <v>0</v>
      </c>
      <c r="J68" s="94">
        <v>0</v>
      </c>
      <c r="K68" s="93">
        <v>0</v>
      </c>
      <c r="L68" s="95">
        <v>0</v>
      </c>
      <c r="M68" s="93">
        <f>IFERROR(VLOOKUP($C68,[1]PivotSIPP!$A$5:$N$80,M$7,0),0)</f>
        <v>0</v>
      </c>
      <c r="N68" s="93">
        <f>IFERROR(VLOOKUP($C68,[1]PivotSIPP!$A$5:$N$80,N$7,0),0)</f>
        <v>0</v>
      </c>
      <c r="O68" s="93">
        <f>IFERROR(VLOOKUP($C68,[1]PivotSIPP!$A$5:$N$80,O$7,0),0)</f>
        <v>0</v>
      </c>
      <c r="P68" s="93">
        <f>IFERROR(VLOOKUP($C68,[1]PivotSIPP!$A$5:$N$80,P$7,0),0)</f>
        <v>0</v>
      </c>
      <c r="Q68" s="93">
        <f t="shared" si="18"/>
        <v>0</v>
      </c>
    </row>
    <row r="69" spans="1:17" ht="15.75" x14ac:dyDescent="0.25">
      <c r="A69" s="99" t="s">
        <v>232</v>
      </c>
      <c r="B69" s="75"/>
      <c r="C69" s="96">
        <v>1.08</v>
      </c>
      <c r="D69" s="97" t="s">
        <v>233</v>
      </c>
      <c r="E69" s="87">
        <v>787247.27</v>
      </c>
      <c r="F69" s="87">
        <v>138610</v>
      </c>
      <c r="G69" s="87">
        <v>1810256.72</v>
      </c>
      <c r="H69" s="86">
        <v>1471965.12</v>
      </c>
      <c r="I69" s="86">
        <v>519365</v>
      </c>
      <c r="J69" s="86">
        <v>256050</v>
      </c>
      <c r="K69" s="87">
        <v>1819052.2199999997</v>
      </c>
      <c r="L69" s="85">
        <v>12000</v>
      </c>
      <c r="M69" s="88">
        <f t="shared" ref="E69:Q69" si="20">SUM(M70:M76)</f>
        <v>0</v>
      </c>
      <c r="N69" s="88">
        <f t="shared" si="20"/>
        <v>0</v>
      </c>
      <c r="O69" s="88">
        <f t="shared" si="20"/>
        <v>0</v>
      </c>
      <c r="P69" s="88">
        <f t="shared" si="20"/>
        <v>0</v>
      </c>
      <c r="Q69" s="87">
        <f t="shared" si="20"/>
        <v>6814546.3300000001</v>
      </c>
    </row>
    <row r="70" spans="1:17" ht="15.75" hidden="1" x14ac:dyDescent="0.25">
      <c r="A70" s="98" t="s">
        <v>234</v>
      </c>
      <c r="B70" s="75"/>
      <c r="C70" s="91" t="s">
        <v>235</v>
      </c>
      <c r="D70" s="92" t="s">
        <v>236</v>
      </c>
      <c r="E70" s="93">
        <v>0</v>
      </c>
      <c r="F70" s="93">
        <v>0</v>
      </c>
      <c r="G70" s="93">
        <v>0</v>
      </c>
      <c r="H70" s="94">
        <v>0</v>
      </c>
      <c r="I70" s="94">
        <v>0</v>
      </c>
      <c r="J70" s="94">
        <v>0</v>
      </c>
      <c r="K70" s="93">
        <v>0</v>
      </c>
      <c r="L70" s="95">
        <v>0</v>
      </c>
      <c r="M70" s="93">
        <f>IFERROR(VLOOKUP($C70,[1]PivotSIPP!$A$5:$N$80,M$7,0),0)</f>
        <v>0</v>
      </c>
      <c r="N70" s="93">
        <f>IFERROR(VLOOKUP($C70,[1]PivotSIPP!$A$5:$N$80,N$7,0),0)</f>
        <v>0</v>
      </c>
      <c r="O70" s="93">
        <f>IFERROR(VLOOKUP($C70,[1]PivotSIPP!$A$5:$N$80,O$7,0),0)</f>
        <v>0</v>
      </c>
      <c r="P70" s="93">
        <f>IFERROR(VLOOKUP($C70,[1]PivotSIPP!$A$5:$N$80,P$7,0),0)</f>
        <v>0</v>
      </c>
      <c r="Q70" s="93">
        <f t="shared" ref="Q70:Q76" si="21">SUM(E70:L70)</f>
        <v>0</v>
      </c>
    </row>
    <row r="71" spans="1:17" hidden="1" x14ac:dyDescent="0.25">
      <c r="A71" s="98" t="s">
        <v>237</v>
      </c>
      <c r="B71" s="90"/>
      <c r="C71" s="91" t="s">
        <v>238</v>
      </c>
      <c r="D71" s="92" t="s">
        <v>239</v>
      </c>
      <c r="E71" s="93">
        <v>575937.27</v>
      </c>
      <c r="F71" s="93">
        <v>0</v>
      </c>
      <c r="G71" s="93">
        <v>0</v>
      </c>
      <c r="H71" s="94">
        <v>1471965.12</v>
      </c>
      <c r="I71" s="94">
        <v>0</v>
      </c>
      <c r="J71" s="94">
        <v>0</v>
      </c>
      <c r="K71" s="93">
        <v>1010297.9699999997</v>
      </c>
      <c r="L71" s="95">
        <v>0</v>
      </c>
      <c r="M71" s="93">
        <f>IFERROR(VLOOKUP($C71,[1]PivotSIPP!$A$5:$N$80,M$7,0),0)</f>
        <v>0</v>
      </c>
      <c r="N71" s="93">
        <f>IFERROR(VLOOKUP($C71,[1]PivotSIPP!$A$5:$N$80,N$7,0),0)</f>
        <v>0</v>
      </c>
      <c r="O71" s="93">
        <f>IFERROR(VLOOKUP($C71,[1]PivotSIPP!$A$5:$N$80,O$7,0),0)</f>
        <v>0</v>
      </c>
      <c r="P71" s="93">
        <f>IFERROR(VLOOKUP($C71,[1]PivotSIPP!$A$5:$N$80,P$7,0),0)</f>
        <v>0</v>
      </c>
      <c r="Q71" s="93">
        <f t="shared" si="21"/>
        <v>3058200.36</v>
      </c>
    </row>
    <row r="72" spans="1:17" hidden="1" x14ac:dyDescent="0.25">
      <c r="A72" s="98" t="s">
        <v>240</v>
      </c>
      <c r="B72" s="90"/>
      <c r="C72" s="91" t="s">
        <v>241</v>
      </c>
      <c r="D72" s="92" t="s">
        <v>242</v>
      </c>
      <c r="E72" s="93">
        <v>211310</v>
      </c>
      <c r="F72" s="93">
        <v>46850</v>
      </c>
      <c r="G72" s="93">
        <v>28000</v>
      </c>
      <c r="H72" s="94">
        <v>0</v>
      </c>
      <c r="I72" s="94">
        <v>0</v>
      </c>
      <c r="J72" s="94">
        <v>256050</v>
      </c>
      <c r="K72" s="93">
        <v>4000</v>
      </c>
      <c r="L72" s="95">
        <v>0</v>
      </c>
      <c r="M72" s="93">
        <f>IFERROR(VLOOKUP($C72,[1]PivotSIPP!$A$5:$N$80,M$7,0),0)</f>
        <v>0</v>
      </c>
      <c r="N72" s="93">
        <f>IFERROR(VLOOKUP($C72,[1]PivotSIPP!$A$5:$N$80,N$7,0),0)</f>
        <v>0</v>
      </c>
      <c r="O72" s="93">
        <f>IFERROR(VLOOKUP($C72,[1]PivotSIPP!$A$5:$N$80,O$7,0),0)</f>
        <v>0</v>
      </c>
      <c r="P72" s="93">
        <f>IFERROR(VLOOKUP($C72,[1]PivotSIPP!$A$5:$N$80,P$7,0),0)</f>
        <v>0</v>
      </c>
      <c r="Q72" s="93">
        <f t="shared" si="21"/>
        <v>546210</v>
      </c>
    </row>
    <row r="73" spans="1:17" hidden="1" x14ac:dyDescent="0.25">
      <c r="A73" s="98" t="s">
        <v>243</v>
      </c>
      <c r="B73" s="90"/>
      <c r="C73" s="91" t="s">
        <v>244</v>
      </c>
      <c r="D73" s="92" t="s">
        <v>245</v>
      </c>
      <c r="E73" s="93">
        <v>0</v>
      </c>
      <c r="F73" s="93">
        <v>0</v>
      </c>
      <c r="G73" s="93">
        <v>0</v>
      </c>
      <c r="H73" s="94">
        <v>0</v>
      </c>
      <c r="I73" s="94">
        <v>0</v>
      </c>
      <c r="J73" s="94">
        <v>0</v>
      </c>
      <c r="K73" s="93">
        <v>0</v>
      </c>
      <c r="L73" s="95">
        <v>0</v>
      </c>
      <c r="M73" s="93">
        <f>IFERROR(VLOOKUP($C73,[1]PivotSIPP!$A$5:$N$80,M$7,0),0)</f>
        <v>0</v>
      </c>
      <c r="N73" s="93">
        <f>IFERROR(VLOOKUP($C73,[1]PivotSIPP!$A$5:$N$80,N$7,0),0)</f>
        <v>0</v>
      </c>
      <c r="O73" s="93">
        <f>IFERROR(VLOOKUP($C73,[1]PivotSIPP!$A$5:$N$80,O$7,0),0)</f>
        <v>0</v>
      </c>
      <c r="P73" s="93">
        <f>IFERROR(VLOOKUP($C73,[1]PivotSIPP!$A$5:$N$80,P$7,0),0)</f>
        <v>0</v>
      </c>
      <c r="Q73" s="93">
        <f t="shared" si="21"/>
        <v>0</v>
      </c>
    </row>
    <row r="74" spans="1:17" hidden="1" x14ac:dyDescent="0.25">
      <c r="A74" s="98" t="s">
        <v>246</v>
      </c>
      <c r="B74" s="90"/>
      <c r="C74" s="91" t="s">
        <v>247</v>
      </c>
      <c r="D74" s="92" t="s">
        <v>248</v>
      </c>
      <c r="E74" s="93">
        <v>0</v>
      </c>
      <c r="F74" s="93">
        <v>0</v>
      </c>
      <c r="G74" s="93">
        <v>200256.72</v>
      </c>
      <c r="H74" s="94">
        <v>0</v>
      </c>
      <c r="I74" s="94">
        <v>519365</v>
      </c>
      <c r="J74" s="94">
        <v>0</v>
      </c>
      <c r="K74" s="93">
        <v>570204.25</v>
      </c>
      <c r="L74" s="95">
        <v>0</v>
      </c>
      <c r="M74" s="93">
        <f>IFERROR(VLOOKUP($C74,[1]PivotSIPP!$A$5:$N$80,M$7,0),0)</f>
        <v>0</v>
      </c>
      <c r="N74" s="93">
        <f>IFERROR(VLOOKUP($C74,[1]PivotSIPP!$A$5:$N$80,N$7,0),0)</f>
        <v>0</v>
      </c>
      <c r="O74" s="93">
        <f>IFERROR(VLOOKUP($C74,[1]PivotSIPP!$A$5:$N$80,O$7,0),0)</f>
        <v>0</v>
      </c>
      <c r="P74" s="93">
        <f>IFERROR(VLOOKUP($C74,[1]PivotSIPP!$A$5:$N$80,P$7,0),0)</f>
        <v>0</v>
      </c>
      <c r="Q74" s="93">
        <f t="shared" si="21"/>
        <v>1289825.97</v>
      </c>
    </row>
    <row r="75" spans="1:17" hidden="1" x14ac:dyDescent="0.25">
      <c r="A75" s="98" t="s">
        <v>249</v>
      </c>
      <c r="B75" s="90"/>
      <c r="C75" s="91" t="s">
        <v>250</v>
      </c>
      <c r="D75" s="92" t="s">
        <v>251</v>
      </c>
      <c r="E75" s="93">
        <v>0</v>
      </c>
      <c r="F75" s="93">
        <v>0</v>
      </c>
      <c r="G75" s="93">
        <v>1582000</v>
      </c>
      <c r="H75" s="94">
        <v>0</v>
      </c>
      <c r="I75" s="94">
        <v>0</v>
      </c>
      <c r="J75" s="94">
        <v>0</v>
      </c>
      <c r="K75" s="93">
        <v>0</v>
      </c>
      <c r="L75" s="95">
        <v>0</v>
      </c>
      <c r="M75" s="93">
        <f>IFERROR(VLOOKUP($C75,[1]PivotSIPP!$A$5:$N$80,M$7,0),0)</f>
        <v>0</v>
      </c>
      <c r="N75" s="93">
        <f>IFERROR(VLOOKUP($C75,[1]PivotSIPP!$A$5:$N$80,N$7,0),0)</f>
        <v>0</v>
      </c>
      <c r="O75" s="93">
        <f>IFERROR(VLOOKUP($C75,[1]PivotSIPP!$A$5:$N$80,O$7,0),0)</f>
        <v>0</v>
      </c>
      <c r="P75" s="93">
        <f>IFERROR(VLOOKUP($C75,[1]PivotSIPP!$A$5:$N$80,P$7,0),0)</f>
        <v>0</v>
      </c>
      <c r="Q75" s="93">
        <f t="shared" si="21"/>
        <v>1582000</v>
      </c>
    </row>
    <row r="76" spans="1:17" x14ac:dyDescent="0.25">
      <c r="A76" s="98" t="s">
        <v>252</v>
      </c>
      <c r="B76" s="90"/>
      <c r="C76" s="91" t="s">
        <v>253</v>
      </c>
      <c r="D76" s="92" t="s">
        <v>254</v>
      </c>
      <c r="E76" s="93">
        <v>0</v>
      </c>
      <c r="F76" s="93">
        <v>91760</v>
      </c>
      <c r="G76" s="93">
        <v>0</v>
      </c>
      <c r="H76" s="94">
        <v>0</v>
      </c>
      <c r="I76" s="94">
        <v>0</v>
      </c>
      <c r="J76" s="94">
        <v>0</v>
      </c>
      <c r="K76" s="93">
        <v>234550</v>
      </c>
      <c r="L76" s="95">
        <v>12000</v>
      </c>
      <c r="M76" s="93">
        <f>IFERROR(VLOOKUP($C76,[1]PivotSIPP!$A$5:$N$80,M$7,0),0)</f>
        <v>0</v>
      </c>
      <c r="N76" s="93">
        <f>IFERROR(VLOOKUP($C76,[1]PivotSIPP!$A$5:$N$80,N$7,0),0)</f>
        <v>0</v>
      </c>
      <c r="O76" s="93">
        <f>IFERROR(VLOOKUP($C76,[1]PivotSIPP!$A$5:$N$80,O$7,0),0)</f>
        <v>0</v>
      </c>
      <c r="P76" s="93">
        <f>IFERROR(VLOOKUP($C76,[1]PivotSIPP!$A$5:$N$80,P$7,0),0)</f>
        <v>0</v>
      </c>
      <c r="Q76" s="93">
        <f t="shared" si="21"/>
        <v>338310</v>
      </c>
    </row>
    <row r="77" spans="1:17" ht="15.75" x14ac:dyDescent="0.25">
      <c r="A77" s="99" t="s">
        <v>255</v>
      </c>
      <c r="B77" s="75"/>
      <c r="C77" s="96">
        <v>1.0900000000000001</v>
      </c>
      <c r="D77" s="97" t="s">
        <v>256</v>
      </c>
      <c r="E77" s="87">
        <v>0</v>
      </c>
      <c r="F77" s="87">
        <v>109277</v>
      </c>
      <c r="G77" s="87">
        <v>0</v>
      </c>
      <c r="H77" s="86">
        <v>52121.4</v>
      </c>
      <c r="I77" s="86">
        <v>775424.74</v>
      </c>
      <c r="J77" s="86">
        <v>1102177.8700000001</v>
      </c>
      <c r="K77" s="87">
        <v>161896.54999999981</v>
      </c>
      <c r="L77" s="85">
        <v>554104.18999999994</v>
      </c>
      <c r="M77" s="88">
        <f t="shared" ref="G77:P77" si="22">M78</f>
        <v>0</v>
      </c>
      <c r="N77" s="88">
        <f t="shared" si="22"/>
        <v>0</v>
      </c>
      <c r="O77" s="88">
        <f t="shared" si="22"/>
        <v>0</v>
      </c>
      <c r="P77" s="88">
        <f t="shared" si="22"/>
        <v>0</v>
      </c>
      <c r="Q77" s="87">
        <f t="shared" ref="Q77:Q98" si="23">SUM(F77:L77)</f>
        <v>2755001.75</v>
      </c>
    </row>
    <row r="78" spans="1:17" x14ac:dyDescent="0.25">
      <c r="A78" s="98" t="s">
        <v>257</v>
      </c>
      <c r="B78" s="90"/>
      <c r="C78" s="91" t="s">
        <v>258</v>
      </c>
      <c r="D78" s="92" t="s">
        <v>259</v>
      </c>
      <c r="E78" s="93">
        <v>0</v>
      </c>
      <c r="F78" s="93">
        <v>109277</v>
      </c>
      <c r="G78" s="93">
        <v>0</v>
      </c>
      <c r="H78" s="94">
        <v>52121.4</v>
      </c>
      <c r="I78" s="94">
        <v>775424.74</v>
      </c>
      <c r="J78" s="94">
        <v>1102177.8700000001</v>
      </c>
      <c r="K78" s="93">
        <v>161896.54999999981</v>
      </c>
      <c r="L78" s="95">
        <v>554104.18999999994</v>
      </c>
      <c r="M78" s="93">
        <f>IFERROR(VLOOKUP($C78,[1]PivotSIPP!$A$5:$N$80,M$7,0),0)</f>
        <v>0</v>
      </c>
      <c r="N78" s="93">
        <f>IFERROR(VLOOKUP($C78,[1]PivotSIPP!$A$5:$N$80,N$7,0),0)</f>
        <v>0</v>
      </c>
      <c r="O78" s="93">
        <f>IFERROR(VLOOKUP($C78,[1]PivotSIPP!$A$5:$N$80,O$7,0),0)</f>
        <v>0</v>
      </c>
      <c r="P78" s="93">
        <f>IFERROR(VLOOKUP($C78,[1]PivotSIPP!$A$5:$N$80,P$7,0),0)</f>
        <v>0</v>
      </c>
      <c r="Q78" s="93">
        <f t="shared" ref="Q78:Q80" si="24">SUM(E78:L78)</f>
        <v>2755001.75</v>
      </c>
    </row>
    <row r="79" spans="1:17" ht="15.75" hidden="1" x14ac:dyDescent="0.25">
      <c r="A79" s="99" t="s">
        <v>260</v>
      </c>
      <c r="B79" s="90"/>
      <c r="C79" s="96">
        <v>1.99</v>
      </c>
      <c r="D79" s="97" t="s">
        <v>261</v>
      </c>
      <c r="E79" s="87">
        <v>0</v>
      </c>
      <c r="F79" s="87">
        <v>0</v>
      </c>
      <c r="G79" s="87">
        <v>0</v>
      </c>
      <c r="H79" s="86">
        <v>0</v>
      </c>
      <c r="I79" s="86">
        <v>0</v>
      </c>
      <c r="J79" s="86">
        <v>0</v>
      </c>
      <c r="K79" s="87">
        <v>0</v>
      </c>
      <c r="L79" s="85">
        <v>0</v>
      </c>
      <c r="M79" s="88">
        <f t="shared" ref="G79:P79" si="25">M80</f>
        <v>0</v>
      </c>
      <c r="N79" s="88">
        <f t="shared" si="25"/>
        <v>0</v>
      </c>
      <c r="O79" s="88">
        <f t="shared" si="25"/>
        <v>0</v>
      </c>
      <c r="P79" s="88">
        <f t="shared" si="25"/>
        <v>0</v>
      </c>
      <c r="Q79" s="93">
        <f t="shared" si="24"/>
        <v>0</v>
      </c>
    </row>
    <row r="80" spans="1:17" hidden="1" x14ac:dyDescent="0.25">
      <c r="A80" s="98" t="s">
        <v>262</v>
      </c>
      <c r="B80" s="90"/>
      <c r="C80" s="91" t="s">
        <v>263</v>
      </c>
      <c r="D80" s="92" t="s">
        <v>264</v>
      </c>
      <c r="E80" s="93">
        <v>0</v>
      </c>
      <c r="F80" s="93">
        <v>0</v>
      </c>
      <c r="G80" s="93">
        <v>0</v>
      </c>
      <c r="H80" s="94">
        <v>0</v>
      </c>
      <c r="I80" s="94">
        <v>0</v>
      </c>
      <c r="J80" s="94">
        <v>0</v>
      </c>
      <c r="K80" s="93">
        <v>0</v>
      </c>
      <c r="L80" s="95">
        <v>0</v>
      </c>
      <c r="M80" s="93">
        <f>IFERROR(VLOOKUP($C80,[1]PivotSIPP!$A$5:$N$80,M$7,0),0)</f>
        <v>0</v>
      </c>
      <c r="N80" s="93">
        <f>IFERROR(VLOOKUP($C80,[1]PivotSIPP!$A$5:$N$80,N$7,0),0)</f>
        <v>0</v>
      </c>
      <c r="O80" s="93">
        <f>IFERROR(VLOOKUP($C80,[1]PivotSIPP!$A$5:$N$80,O$7,0),0)</f>
        <v>0</v>
      </c>
      <c r="P80" s="93">
        <f>IFERROR(VLOOKUP($C80,[1]PivotSIPP!$A$5:$N$80,P$7,0),0)</f>
        <v>0</v>
      </c>
      <c r="Q80" s="93">
        <f t="shared" si="24"/>
        <v>0</v>
      </c>
    </row>
    <row r="81" spans="1:17" ht="15.75" x14ac:dyDescent="0.25">
      <c r="A81" s="99" t="s">
        <v>265</v>
      </c>
      <c r="B81" s="75"/>
      <c r="C81" s="76">
        <v>2</v>
      </c>
      <c r="D81" s="77" t="s">
        <v>266</v>
      </c>
      <c r="E81" s="78">
        <v>194896.15</v>
      </c>
      <c r="F81" s="78">
        <v>937157.65</v>
      </c>
      <c r="G81" s="78">
        <v>360101.85</v>
      </c>
      <c r="H81" s="79">
        <v>0</v>
      </c>
      <c r="I81" s="79">
        <v>1239834.69</v>
      </c>
      <c r="J81" s="79">
        <v>19839517.359999999</v>
      </c>
      <c r="K81" s="78">
        <v>1087489.9900000002</v>
      </c>
      <c r="L81" s="80">
        <v>918018.58000000007</v>
      </c>
      <c r="M81" s="81">
        <f t="shared" ref="G81:P81" si="26">M82+M87+M89+M95+M98</f>
        <v>0</v>
      </c>
      <c r="N81" s="81">
        <f t="shared" si="26"/>
        <v>0</v>
      </c>
      <c r="O81" s="81">
        <f t="shared" si="26"/>
        <v>0</v>
      </c>
      <c r="P81" s="81">
        <f t="shared" si="26"/>
        <v>0</v>
      </c>
      <c r="Q81" s="78">
        <f>SUM(E81:L81)</f>
        <v>24577016.269999996</v>
      </c>
    </row>
    <row r="82" spans="1:17" ht="15.75" x14ac:dyDescent="0.25">
      <c r="A82" s="99" t="s">
        <v>267</v>
      </c>
      <c r="B82" s="75"/>
      <c r="C82" s="96">
        <v>2.0099999999999998</v>
      </c>
      <c r="D82" s="97" t="s">
        <v>268</v>
      </c>
      <c r="E82" s="87">
        <v>173663</v>
      </c>
      <c r="F82" s="87">
        <v>79000</v>
      </c>
      <c r="G82" s="87">
        <v>77438</v>
      </c>
      <c r="H82" s="86">
        <v>0</v>
      </c>
      <c r="I82" s="86">
        <v>304149.94</v>
      </c>
      <c r="J82" s="86">
        <v>50989</v>
      </c>
      <c r="K82" s="87">
        <v>90082</v>
      </c>
      <c r="L82" s="85">
        <v>188934</v>
      </c>
      <c r="M82" s="88">
        <f t="shared" ref="G82:P82" si="27">SUM(M83:M86)</f>
        <v>0</v>
      </c>
      <c r="N82" s="88">
        <f t="shared" si="27"/>
        <v>0</v>
      </c>
      <c r="O82" s="88">
        <f t="shared" si="27"/>
        <v>0</v>
      </c>
      <c r="P82" s="88">
        <f t="shared" si="27"/>
        <v>0</v>
      </c>
      <c r="Q82" s="87">
        <f t="shared" si="23"/>
        <v>790592.94</v>
      </c>
    </row>
    <row r="83" spans="1:17" x14ac:dyDescent="0.25">
      <c r="A83" s="98" t="s">
        <v>269</v>
      </c>
      <c r="B83" s="90"/>
      <c r="C83" s="91" t="s">
        <v>270</v>
      </c>
      <c r="D83" s="92" t="s">
        <v>271</v>
      </c>
      <c r="E83" s="93">
        <v>173663</v>
      </c>
      <c r="F83" s="93">
        <v>79000</v>
      </c>
      <c r="G83" s="93">
        <v>77438</v>
      </c>
      <c r="H83" s="94">
        <v>0</v>
      </c>
      <c r="I83" s="94">
        <v>290201.94</v>
      </c>
      <c r="J83" s="94">
        <v>50989</v>
      </c>
      <c r="K83" s="93">
        <v>90082</v>
      </c>
      <c r="L83" s="95">
        <v>188934</v>
      </c>
      <c r="M83" s="93">
        <f>IFERROR(VLOOKUP($C83,[1]PivotSIPP!$A$5:$N$80,M$7,0),0)</f>
        <v>0</v>
      </c>
      <c r="N83" s="93">
        <f>IFERROR(VLOOKUP($C83,[1]PivotSIPP!$A$5:$N$80,N$7,0),0)</f>
        <v>0</v>
      </c>
      <c r="O83" s="93">
        <f>IFERROR(VLOOKUP($C83,[1]PivotSIPP!$A$5:$N$80,O$7,0),0)</f>
        <v>0</v>
      </c>
      <c r="P83" s="93">
        <f>IFERROR(VLOOKUP($C83,[1]PivotSIPP!$A$5:$N$80,P$7,0),0)</f>
        <v>0</v>
      </c>
      <c r="Q83" s="93">
        <f t="shared" ref="Q83:Q88" si="28">SUM(E83:L83)</f>
        <v>950307.94</v>
      </c>
    </row>
    <row r="84" spans="1:17" hidden="1" x14ac:dyDescent="0.25">
      <c r="A84" s="98" t="s">
        <v>272</v>
      </c>
      <c r="B84" s="90"/>
      <c r="C84" s="91" t="s">
        <v>273</v>
      </c>
      <c r="D84" s="92" t="s">
        <v>274</v>
      </c>
      <c r="E84" s="93">
        <v>0</v>
      </c>
      <c r="F84" s="93">
        <v>0</v>
      </c>
      <c r="G84" s="93">
        <v>0</v>
      </c>
      <c r="H84" s="94">
        <v>0</v>
      </c>
      <c r="I84" s="94">
        <v>0</v>
      </c>
      <c r="J84" s="94">
        <v>0</v>
      </c>
      <c r="K84" s="93">
        <v>0</v>
      </c>
      <c r="L84" s="95">
        <v>0</v>
      </c>
      <c r="M84" s="93">
        <f>IFERROR(VLOOKUP($C84,[1]PivotSIPP!$A$5:$N$80,M$7,0),0)</f>
        <v>0</v>
      </c>
      <c r="N84" s="93">
        <f>IFERROR(VLOOKUP($C84,[1]PivotSIPP!$A$5:$N$80,N$7,0),0)</f>
        <v>0</v>
      </c>
      <c r="O84" s="93">
        <f>IFERROR(VLOOKUP($C84,[1]PivotSIPP!$A$5:$N$80,O$7,0),0)</f>
        <v>0</v>
      </c>
      <c r="P84" s="93">
        <f>IFERROR(VLOOKUP($C84,[1]PivotSIPP!$A$5:$N$80,P$7,0),0)</f>
        <v>0</v>
      </c>
      <c r="Q84" s="93">
        <f t="shared" si="28"/>
        <v>0</v>
      </c>
    </row>
    <row r="85" spans="1:17" hidden="1" x14ac:dyDescent="0.25">
      <c r="A85" s="98" t="s">
        <v>275</v>
      </c>
      <c r="B85" s="90"/>
      <c r="C85" s="91" t="s">
        <v>276</v>
      </c>
      <c r="D85" s="92" t="s">
        <v>277</v>
      </c>
      <c r="E85" s="93">
        <v>0</v>
      </c>
      <c r="F85" s="93">
        <v>0</v>
      </c>
      <c r="G85" s="93">
        <v>0</v>
      </c>
      <c r="H85" s="94">
        <v>0</v>
      </c>
      <c r="I85" s="94">
        <v>13948</v>
      </c>
      <c r="J85" s="94">
        <v>0</v>
      </c>
      <c r="K85" s="93">
        <v>0</v>
      </c>
      <c r="L85" s="95">
        <v>0</v>
      </c>
      <c r="M85" s="93">
        <f>IFERROR(VLOOKUP($C85,[1]PivotSIPP!$A$5:$N$80,M$7,0),0)</f>
        <v>0</v>
      </c>
      <c r="N85" s="93">
        <f>IFERROR(VLOOKUP($C85,[1]PivotSIPP!$A$5:$N$80,N$7,0),0)</f>
        <v>0</v>
      </c>
      <c r="O85" s="93">
        <f>IFERROR(VLOOKUP($C85,[1]PivotSIPP!$A$5:$N$80,O$7,0),0)</f>
        <v>0</v>
      </c>
      <c r="P85" s="93">
        <f>IFERROR(VLOOKUP($C85,[1]PivotSIPP!$A$5:$N$80,P$7,0),0)</f>
        <v>0</v>
      </c>
      <c r="Q85" s="93">
        <f t="shared" si="28"/>
        <v>13948</v>
      </c>
    </row>
    <row r="86" spans="1:17" hidden="1" x14ac:dyDescent="0.25">
      <c r="A86" s="98" t="s">
        <v>278</v>
      </c>
      <c r="B86" s="90"/>
      <c r="C86" s="91" t="s">
        <v>279</v>
      </c>
      <c r="D86" s="92" t="s">
        <v>280</v>
      </c>
      <c r="E86" s="93">
        <v>0</v>
      </c>
      <c r="F86" s="93">
        <v>0</v>
      </c>
      <c r="G86" s="93">
        <v>0</v>
      </c>
      <c r="H86" s="94">
        <v>0</v>
      </c>
      <c r="I86" s="94">
        <v>0</v>
      </c>
      <c r="J86" s="94">
        <v>0</v>
      </c>
      <c r="K86" s="93">
        <v>0</v>
      </c>
      <c r="L86" s="95">
        <v>0</v>
      </c>
      <c r="M86" s="93">
        <f>IFERROR(VLOOKUP($C86,[1]PivotSIPP!$A$5:$N$80,M$7,0),0)</f>
        <v>0</v>
      </c>
      <c r="N86" s="93">
        <f>IFERROR(VLOOKUP($C86,[1]PivotSIPP!$A$5:$N$80,N$7,0),0)</f>
        <v>0</v>
      </c>
      <c r="O86" s="93">
        <f>IFERROR(VLOOKUP($C86,[1]PivotSIPP!$A$5:$N$80,O$7,0),0)</f>
        <v>0</v>
      </c>
      <c r="P86" s="93">
        <f>IFERROR(VLOOKUP($C86,[1]PivotSIPP!$A$5:$N$80,P$7,0),0)</f>
        <v>0</v>
      </c>
      <c r="Q86" s="93">
        <f t="shared" si="28"/>
        <v>0</v>
      </c>
    </row>
    <row r="87" spans="1:17" ht="15.75" hidden="1" x14ac:dyDescent="0.25">
      <c r="A87" s="99" t="s">
        <v>281</v>
      </c>
      <c r="B87" s="75"/>
      <c r="C87" s="96">
        <v>2.02</v>
      </c>
      <c r="D87" s="97" t="s">
        <v>282</v>
      </c>
      <c r="E87" s="93">
        <v>0</v>
      </c>
      <c r="F87" s="93">
        <v>0</v>
      </c>
      <c r="G87" s="93">
        <v>0</v>
      </c>
      <c r="H87" s="94">
        <v>0</v>
      </c>
      <c r="I87" s="94">
        <v>0</v>
      </c>
      <c r="J87" s="94">
        <v>0</v>
      </c>
      <c r="K87" s="93">
        <v>0</v>
      </c>
      <c r="L87" s="95">
        <v>0</v>
      </c>
      <c r="M87" s="101">
        <f t="shared" ref="G87:P87" si="29">M88</f>
        <v>0</v>
      </c>
      <c r="N87" s="101">
        <f t="shared" si="29"/>
        <v>0</v>
      </c>
      <c r="O87" s="101">
        <f t="shared" si="29"/>
        <v>0</v>
      </c>
      <c r="P87" s="101">
        <f t="shared" si="29"/>
        <v>0</v>
      </c>
      <c r="Q87" s="93">
        <f t="shared" si="28"/>
        <v>0</v>
      </c>
    </row>
    <row r="88" spans="1:17" hidden="1" x14ac:dyDescent="0.25">
      <c r="A88" s="98" t="s">
        <v>283</v>
      </c>
      <c r="B88" s="90"/>
      <c r="C88" s="91" t="s">
        <v>284</v>
      </c>
      <c r="D88" s="92" t="s">
        <v>285</v>
      </c>
      <c r="E88" s="93">
        <v>0</v>
      </c>
      <c r="F88" s="93">
        <v>0</v>
      </c>
      <c r="G88" s="93">
        <v>0</v>
      </c>
      <c r="H88" s="94">
        <v>0</v>
      </c>
      <c r="I88" s="94">
        <v>0</v>
      </c>
      <c r="J88" s="94">
        <v>0</v>
      </c>
      <c r="K88" s="93">
        <v>0</v>
      </c>
      <c r="L88" s="95">
        <v>0</v>
      </c>
      <c r="M88" s="93">
        <f>IFERROR(VLOOKUP($C88,[1]PivotSIPP!$A$5:$N$80,M$7,0),0)</f>
        <v>0</v>
      </c>
      <c r="N88" s="93">
        <f>IFERROR(VLOOKUP($C88,[1]PivotSIPP!$A$5:$N$80,N$7,0),0)</f>
        <v>0</v>
      </c>
      <c r="O88" s="93">
        <f>IFERROR(VLOOKUP($C88,[1]PivotSIPP!$A$5:$N$80,O$7,0),0)</f>
        <v>0</v>
      </c>
      <c r="P88" s="93">
        <f>IFERROR(VLOOKUP($C88,[1]PivotSIPP!$A$5:$N$80,P$7,0),0)</f>
        <v>0</v>
      </c>
      <c r="Q88" s="93">
        <f t="shared" si="28"/>
        <v>0</v>
      </c>
    </row>
    <row r="89" spans="1:17" ht="15.75" hidden="1" x14ac:dyDescent="0.25">
      <c r="A89" s="97" t="s">
        <v>286</v>
      </c>
      <c r="B89" s="75"/>
      <c r="C89" s="96">
        <v>2.0299999999999998</v>
      </c>
      <c r="D89" s="97" t="s">
        <v>287</v>
      </c>
      <c r="E89" s="87">
        <v>0</v>
      </c>
      <c r="F89" s="87">
        <v>0</v>
      </c>
      <c r="G89" s="87">
        <v>0</v>
      </c>
      <c r="H89" s="86">
        <v>0</v>
      </c>
      <c r="I89" s="86">
        <v>43110.270000000004</v>
      </c>
      <c r="J89" s="86">
        <v>0</v>
      </c>
      <c r="K89" s="87">
        <v>0</v>
      </c>
      <c r="L89" s="85">
        <v>0</v>
      </c>
      <c r="M89" s="88">
        <f t="shared" ref="G89:P89" si="30">SUM(M90:M94)</f>
        <v>0</v>
      </c>
      <c r="N89" s="88">
        <f t="shared" si="30"/>
        <v>0</v>
      </c>
      <c r="O89" s="88">
        <f t="shared" si="30"/>
        <v>0</v>
      </c>
      <c r="P89" s="88">
        <f t="shared" si="30"/>
        <v>0</v>
      </c>
      <c r="Q89" s="87">
        <f t="shared" si="23"/>
        <v>43110.270000000004</v>
      </c>
    </row>
    <row r="90" spans="1:17" hidden="1" x14ac:dyDescent="0.25">
      <c r="A90" s="92" t="s">
        <v>288</v>
      </c>
      <c r="B90" s="90"/>
      <c r="C90" s="91" t="s">
        <v>289</v>
      </c>
      <c r="D90" s="92" t="s">
        <v>290</v>
      </c>
      <c r="E90" s="93">
        <v>0</v>
      </c>
      <c r="F90" s="93">
        <v>0</v>
      </c>
      <c r="G90" s="93">
        <v>0</v>
      </c>
      <c r="H90" s="94">
        <v>0</v>
      </c>
      <c r="I90" s="94">
        <v>0</v>
      </c>
      <c r="J90" s="94">
        <v>0</v>
      </c>
      <c r="K90" s="93">
        <v>0</v>
      </c>
      <c r="L90" s="95">
        <v>0</v>
      </c>
      <c r="M90" s="93">
        <f>IFERROR(VLOOKUP($C90,[1]PivotSIPP!$A$5:$N$80,M$7,0),0)</f>
        <v>0</v>
      </c>
      <c r="N90" s="93">
        <f>IFERROR(VLOOKUP($C90,[1]PivotSIPP!$A$5:$N$80,N$7,0),0)</f>
        <v>0</v>
      </c>
      <c r="O90" s="93">
        <f>IFERROR(VLOOKUP($C90,[1]PivotSIPP!$A$5:$N$80,O$7,0),0)</f>
        <v>0</v>
      </c>
      <c r="P90" s="93">
        <f>IFERROR(VLOOKUP($C90,[1]PivotSIPP!$A$5:$N$80,P$7,0),0)</f>
        <v>0</v>
      </c>
      <c r="Q90" s="93">
        <f t="shared" ref="Q90:Q94" si="31">SUM(E90:L90)</f>
        <v>0</v>
      </c>
    </row>
    <row r="91" spans="1:17" hidden="1" x14ac:dyDescent="0.25">
      <c r="A91" s="92" t="s">
        <v>291</v>
      </c>
      <c r="B91" s="90"/>
      <c r="C91" s="91" t="s">
        <v>292</v>
      </c>
      <c r="D91" s="92" t="s">
        <v>293</v>
      </c>
      <c r="E91" s="93">
        <v>0</v>
      </c>
      <c r="F91" s="93">
        <v>0</v>
      </c>
      <c r="G91" s="93">
        <v>0</v>
      </c>
      <c r="H91" s="94">
        <v>0</v>
      </c>
      <c r="I91" s="94">
        <v>0</v>
      </c>
      <c r="J91" s="94">
        <v>0</v>
      </c>
      <c r="K91" s="93">
        <v>0</v>
      </c>
      <c r="L91" s="95">
        <v>0</v>
      </c>
      <c r="M91" s="93">
        <f>IFERROR(VLOOKUP($C91,[1]PivotSIPP!$A$5:$N$80,M$7,0),0)</f>
        <v>0</v>
      </c>
      <c r="N91" s="93">
        <f>IFERROR(VLOOKUP($C91,[1]PivotSIPP!$A$5:$N$80,N$7,0),0)</f>
        <v>0</v>
      </c>
      <c r="O91" s="93">
        <f>IFERROR(VLOOKUP($C91,[1]PivotSIPP!$A$5:$N$80,O$7,0),0)</f>
        <v>0</v>
      </c>
      <c r="P91" s="93">
        <f>IFERROR(VLOOKUP($C91,[1]PivotSIPP!$A$5:$N$80,P$7,0),0)</f>
        <v>0</v>
      </c>
      <c r="Q91" s="93">
        <f t="shared" si="31"/>
        <v>0</v>
      </c>
    </row>
    <row r="92" spans="1:17" hidden="1" x14ac:dyDescent="0.25">
      <c r="A92" s="92" t="s">
        <v>294</v>
      </c>
      <c r="B92" s="90"/>
      <c r="C92" s="91" t="s">
        <v>295</v>
      </c>
      <c r="D92" s="92" t="s">
        <v>296</v>
      </c>
      <c r="E92" s="93">
        <v>0</v>
      </c>
      <c r="F92" s="93">
        <v>0</v>
      </c>
      <c r="G92" s="93">
        <v>0</v>
      </c>
      <c r="H92" s="94">
        <v>0</v>
      </c>
      <c r="I92" s="94">
        <v>43110.270000000004</v>
      </c>
      <c r="J92" s="94">
        <v>0</v>
      </c>
      <c r="K92" s="93">
        <v>0</v>
      </c>
      <c r="L92" s="95">
        <v>0</v>
      </c>
      <c r="M92" s="93">
        <f>IFERROR(VLOOKUP($C92,[1]PivotSIPP!$A$5:$N$80,M$7,0),0)</f>
        <v>0</v>
      </c>
      <c r="N92" s="93">
        <f>IFERROR(VLOOKUP($C92,[1]PivotSIPP!$A$5:$N$80,N$7,0),0)</f>
        <v>0</v>
      </c>
      <c r="O92" s="93">
        <f>IFERROR(VLOOKUP($C92,[1]PivotSIPP!$A$5:$N$80,O$7,0),0)</f>
        <v>0</v>
      </c>
      <c r="P92" s="93">
        <f>IFERROR(VLOOKUP($C92,[1]PivotSIPP!$A$5:$N$80,P$7,0),0)</f>
        <v>0</v>
      </c>
      <c r="Q92" s="93">
        <f t="shared" si="31"/>
        <v>43110.270000000004</v>
      </c>
    </row>
    <row r="93" spans="1:17" hidden="1" x14ac:dyDescent="0.25">
      <c r="A93" s="92" t="s">
        <v>297</v>
      </c>
      <c r="B93" s="90"/>
      <c r="C93" s="91" t="s">
        <v>298</v>
      </c>
      <c r="D93" s="92" t="s">
        <v>299</v>
      </c>
      <c r="E93" s="93">
        <v>0</v>
      </c>
      <c r="F93" s="93">
        <v>0</v>
      </c>
      <c r="G93" s="93">
        <v>0</v>
      </c>
      <c r="H93" s="94">
        <v>0</v>
      </c>
      <c r="I93" s="94">
        <v>0</v>
      </c>
      <c r="J93" s="94">
        <v>0</v>
      </c>
      <c r="K93" s="93">
        <v>0</v>
      </c>
      <c r="L93" s="95">
        <v>0</v>
      </c>
      <c r="M93" s="93">
        <f>IFERROR(VLOOKUP($C93,[1]PivotSIPP!$A$5:$N$80,M$7,0),0)</f>
        <v>0</v>
      </c>
      <c r="N93" s="93">
        <f>IFERROR(VLOOKUP($C93,[1]PivotSIPP!$A$5:$N$80,N$7,0),0)</f>
        <v>0</v>
      </c>
      <c r="O93" s="93">
        <f>IFERROR(VLOOKUP($C93,[1]PivotSIPP!$A$5:$N$80,O$7,0),0)</f>
        <v>0</v>
      </c>
      <c r="P93" s="93">
        <f>IFERROR(VLOOKUP($C93,[1]PivotSIPP!$A$5:$N$80,P$7,0),0)</f>
        <v>0</v>
      </c>
      <c r="Q93" s="93">
        <f t="shared" si="31"/>
        <v>0</v>
      </c>
    </row>
    <row r="94" spans="1:17" hidden="1" x14ac:dyDescent="0.25">
      <c r="A94" s="92" t="s">
        <v>300</v>
      </c>
      <c r="B94" s="90"/>
      <c r="C94" s="91" t="s">
        <v>301</v>
      </c>
      <c r="D94" s="92" t="s">
        <v>302</v>
      </c>
      <c r="E94" s="93">
        <v>0</v>
      </c>
      <c r="F94" s="93">
        <v>0</v>
      </c>
      <c r="G94" s="93">
        <v>0</v>
      </c>
      <c r="H94" s="94">
        <v>0</v>
      </c>
      <c r="I94" s="94">
        <v>0</v>
      </c>
      <c r="J94" s="94">
        <v>0</v>
      </c>
      <c r="K94" s="93">
        <v>0</v>
      </c>
      <c r="L94" s="95">
        <v>0</v>
      </c>
      <c r="M94" s="93">
        <f>IFERROR(VLOOKUP($C94,[1]PivotSIPP!$A$5:$N$80,M$7,0),0)</f>
        <v>0</v>
      </c>
      <c r="N94" s="93">
        <f>IFERROR(VLOOKUP($C94,[1]PivotSIPP!$A$5:$N$80,N$7,0),0)</f>
        <v>0</v>
      </c>
      <c r="O94" s="93">
        <f>IFERROR(VLOOKUP($C94,[1]PivotSIPP!$A$5:$N$80,O$7,0),0)</f>
        <v>0</v>
      </c>
      <c r="P94" s="93">
        <f>IFERROR(VLOOKUP($C94,[1]PivotSIPP!$A$5:$N$80,P$7,0),0)</f>
        <v>0</v>
      </c>
      <c r="Q94" s="93">
        <f t="shared" si="31"/>
        <v>0</v>
      </c>
    </row>
    <row r="95" spans="1:17" ht="15.75" x14ac:dyDescent="0.25">
      <c r="A95" s="97" t="s">
        <v>303</v>
      </c>
      <c r="B95" s="75"/>
      <c r="C95" s="96">
        <v>2.04</v>
      </c>
      <c r="D95" s="97" t="s">
        <v>304</v>
      </c>
      <c r="E95" s="87">
        <v>4243.1499999999996</v>
      </c>
      <c r="F95" s="87">
        <v>21500</v>
      </c>
      <c r="G95" s="87">
        <v>0</v>
      </c>
      <c r="H95" s="86">
        <v>0</v>
      </c>
      <c r="I95" s="86">
        <v>813206.83</v>
      </c>
      <c r="J95" s="86">
        <v>7426.359999999986</v>
      </c>
      <c r="K95" s="87">
        <v>997407.99000000011</v>
      </c>
      <c r="L95" s="85">
        <v>296349.38</v>
      </c>
      <c r="M95" s="88">
        <f t="shared" ref="E95:P95" si="32">SUM(M97:M97)</f>
        <v>0</v>
      </c>
      <c r="N95" s="88">
        <f t="shared" si="32"/>
        <v>0</v>
      </c>
      <c r="O95" s="88">
        <f t="shared" si="32"/>
        <v>0</v>
      </c>
      <c r="P95" s="88">
        <f t="shared" si="32"/>
        <v>0</v>
      </c>
      <c r="Q95" s="87">
        <f t="shared" si="23"/>
        <v>2135890.56</v>
      </c>
    </row>
    <row r="96" spans="1:17" hidden="1" x14ac:dyDescent="0.25">
      <c r="A96" s="92" t="s">
        <v>305</v>
      </c>
      <c r="B96" s="90"/>
      <c r="C96" s="91" t="s">
        <v>306</v>
      </c>
      <c r="D96" s="92" t="s">
        <v>307</v>
      </c>
      <c r="E96" s="93">
        <v>0</v>
      </c>
      <c r="F96" s="93">
        <v>0</v>
      </c>
      <c r="G96" s="93">
        <v>0</v>
      </c>
      <c r="H96" s="94">
        <v>0</v>
      </c>
      <c r="I96" s="94">
        <v>50222.99</v>
      </c>
      <c r="J96" s="94">
        <v>0</v>
      </c>
      <c r="K96" s="93">
        <v>0</v>
      </c>
      <c r="L96" s="95">
        <v>0</v>
      </c>
      <c r="M96" s="93">
        <f>IFERROR(VLOOKUP($C96,[1]PivotSIPP!$A$5:$N$80,M$7,0),0)</f>
        <v>0</v>
      </c>
      <c r="N96" s="93">
        <f>IFERROR(VLOOKUP($C96,[1]PivotSIPP!$A$5:$N$80,N$7,0),0)</f>
        <v>0</v>
      </c>
      <c r="O96" s="93">
        <f>IFERROR(VLOOKUP($C96,[1]PivotSIPP!$A$5:$N$80,O$7,0),0)</f>
        <v>0</v>
      </c>
      <c r="P96" s="93">
        <f>IFERROR(VLOOKUP($C96,[1]PivotSIPP!$A$5:$N$80,P$7,0),0)</f>
        <v>0</v>
      </c>
      <c r="Q96" s="93">
        <f t="shared" ref="Q96:Q97" si="33">SUM(E96:L96)</f>
        <v>50222.99</v>
      </c>
    </row>
    <row r="97" spans="1:17" x14ac:dyDescent="0.25">
      <c r="A97" s="92" t="s">
        <v>308</v>
      </c>
      <c r="B97" s="90"/>
      <c r="C97" s="91" t="s">
        <v>309</v>
      </c>
      <c r="D97" s="92" t="s">
        <v>310</v>
      </c>
      <c r="E97" s="93">
        <v>4243.1499999999996</v>
      </c>
      <c r="F97" s="93">
        <v>21500</v>
      </c>
      <c r="G97" s="93">
        <v>0</v>
      </c>
      <c r="H97" s="94">
        <v>0</v>
      </c>
      <c r="I97" s="94">
        <v>762983.84</v>
      </c>
      <c r="J97" s="94">
        <v>7426.359999999986</v>
      </c>
      <c r="K97" s="93">
        <v>997407.99000000011</v>
      </c>
      <c r="L97" s="95">
        <v>296349.38</v>
      </c>
      <c r="M97" s="93">
        <f>IFERROR(VLOOKUP($C97,[1]PivotSIPP!$A$5:$N$80,M$7,0),0)</f>
        <v>0</v>
      </c>
      <c r="N97" s="93">
        <f>IFERROR(VLOOKUP($C97,[1]PivotSIPP!$A$5:$N$80,N$7,0),0)</f>
        <v>0</v>
      </c>
      <c r="O97" s="93">
        <f>IFERROR(VLOOKUP($C97,[1]PivotSIPP!$A$5:$N$80,O$7,0),0)</f>
        <v>0</v>
      </c>
      <c r="P97" s="93">
        <f>IFERROR(VLOOKUP($C97,[1]PivotSIPP!$A$5:$N$80,P$7,0),0)</f>
        <v>0</v>
      </c>
      <c r="Q97" s="93">
        <f t="shared" si="33"/>
        <v>2089910.7200000002</v>
      </c>
    </row>
    <row r="98" spans="1:17" ht="15.75" x14ac:dyDescent="0.25">
      <c r="A98" s="97" t="s">
        <v>311</v>
      </c>
      <c r="B98" s="75"/>
      <c r="C98" s="96">
        <v>2.99</v>
      </c>
      <c r="D98" s="97" t="s">
        <v>312</v>
      </c>
      <c r="E98" s="87">
        <v>16990</v>
      </c>
      <c r="F98" s="87">
        <v>836657.65</v>
      </c>
      <c r="G98" s="87">
        <v>282663.84999999998</v>
      </c>
      <c r="H98" s="86">
        <v>0</v>
      </c>
      <c r="I98" s="86">
        <v>79367.649999999994</v>
      </c>
      <c r="J98" s="86">
        <v>19781102</v>
      </c>
      <c r="K98" s="87">
        <v>0</v>
      </c>
      <c r="L98" s="85">
        <v>432735.2</v>
      </c>
      <c r="M98" s="88">
        <f t="shared" ref="G98:P98" si="34">SUM(M99:M106)</f>
        <v>0</v>
      </c>
      <c r="N98" s="88">
        <f t="shared" si="34"/>
        <v>0</v>
      </c>
      <c r="O98" s="88">
        <f t="shared" si="34"/>
        <v>0</v>
      </c>
      <c r="P98" s="88">
        <f t="shared" si="34"/>
        <v>0</v>
      </c>
      <c r="Q98" s="87">
        <f t="shared" si="23"/>
        <v>21412526.349999998</v>
      </c>
    </row>
    <row r="99" spans="1:17" hidden="1" x14ac:dyDescent="0.25">
      <c r="A99" s="92" t="s">
        <v>313</v>
      </c>
      <c r="B99" s="90"/>
      <c r="C99" s="91" t="s">
        <v>314</v>
      </c>
      <c r="D99" s="92" t="s">
        <v>315</v>
      </c>
      <c r="E99" s="93">
        <v>0</v>
      </c>
      <c r="F99" s="93">
        <v>128283.25</v>
      </c>
      <c r="G99" s="93">
        <v>0</v>
      </c>
      <c r="H99" s="94">
        <v>0</v>
      </c>
      <c r="I99" s="94">
        <v>0</v>
      </c>
      <c r="J99" s="94">
        <v>0</v>
      </c>
      <c r="K99" s="93">
        <v>0</v>
      </c>
      <c r="L99" s="95">
        <v>0</v>
      </c>
      <c r="M99" s="93">
        <f>IFERROR(VLOOKUP($C99,[1]PivotSIPP!$A$5:$N$80,M$7,0),0)</f>
        <v>0</v>
      </c>
      <c r="N99" s="93">
        <f>IFERROR(VLOOKUP($C99,[1]PivotSIPP!$A$5:$N$80,N$7,0),0)</f>
        <v>0</v>
      </c>
      <c r="O99" s="93">
        <f>IFERROR(VLOOKUP($C99,[1]PivotSIPP!$A$5:$N$80,O$7,0),0)</f>
        <v>0</v>
      </c>
      <c r="P99" s="93">
        <f>IFERROR(VLOOKUP($C99,[1]PivotSIPP!$A$5:$N$80,P$7,0),0)</f>
        <v>0</v>
      </c>
      <c r="Q99" s="93">
        <f t="shared" ref="Q99:Q106" si="35">SUM(E99:L99)</f>
        <v>128283.25</v>
      </c>
    </row>
    <row r="100" spans="1:17" x14ac:dyDescent="0.25">
      <c r="A100" s="92" t="s">
        <v>316</v>
      </c>
      <c r="B100" s="90"/>
      <c r="C100" s="91" t="s">
        <v>317</v>
      </c>
      <c r="D100" s="92" t="s">
        <v>318</v>
      </c>
      <c r="E100" s="93">
        <v>0</v>
      </c>
      <c r="F100" s="93">
        <v>0</v>
      </c>
      <c r="G100" s="93">
        <v>0</v>
      </c>
      <c r="H100" s="94">
        <v>0</v>
      </c>
      <c r="I100" s="94">
        <v>0</v>
      </c>
      <c r="J100" s="94">
        <v>0</v>
      </c>
      <c r="K100" s="93">
        <v>0</v>
      </c>
      <c r="L100" s="95">
        <v>150190</v>
      </c>
      <c r="M100" s="93">
        <f>IFERROR(VLOOKUP($C100,[1]PivotSIPP!$A$5:$N$80,M$7,0),0)</f>
        <v>0</v>
      </c>
      <c r="N100" s="93">
        <f>IFERROR(VLOOKUP($C100,[1]PivotSIPP!$A$5:$N$80,N$7,0),0)</f>
        <v>0</v>
      </c>
      <c r="O100" s="93">
        <f>IFERROR(VLOOKUP($C100,[1]PivotSIPP!$A$5:$N$80,O$7,0),0)</f>
        <v>0</v>
      </c>
      <c r="P100" s="93">
        <f>IFERROR(VLOOKUP($C100,[1]PivotSIPP!$A$5:$N$80,P$7,0),0)</f>
        <v>0</v>
      </c>
      <c r="Q100" s="93">
        <f t="shared" si="35"/>
        <v>150190</v>
      </c>
    </row>
    <row r="101" spans="1:17" hidden="1" x14ac:dyDescent="0.25">
      <c r="A101" s="92" t="s">
        <v>319</v>
      </c>
      <c r="B101" s="90"/>
      <c r="C101" s="91" t="s">
        <v>320</v>
      </c>
      <c r="D101" s="92" t="s">
        <v>321</v>
      </c>
      <c r="E101" s="93">
        <v>0</v>
      </c>
      <c r="F101" s="93">
        <v>708374.4</v>
      </c>
      <c r="G101" s="93">
        <v>282663.84999999998</v>
      </c>
      <c r="H101" s="94">
        <v>0</v>
      </c>
      <c r="I101" s="94">
        <v>0</v>
      </c>
      <c r="J101" s="94">
        <v>0</v>
      </c>
      <c r="K101" s="93">
        <v>0</v>
      </c>
      <c r="L101" s="95">
        <v>0</v>
      </c>
      <c r="M101" s="93">
        <f>IFERROR(VLOOKUP($C101,[1]PivotSIPP!$A$5:$N$80,M$7,0),0)</f>
        <v>0</v>
      </c>
      <c r="N101" s="93">
        <f>IFERROR(VLOOKUP($C101,[1]PivotSIPP!$A$5:$N$80,N$7,0),0)</f>
        <v>0</v>
      </c>
      <c r="O101" s="93">
        <f>IFERROR(VLOOKUP($C101,[1]PivotSIPP!$A$5:$N$80,O$7,0),0)</f>
        <v>0</v>
      </c>
      <c r="P101" s="93">
        <f>IFERROR(VLOOKUP($C101,[1]PivotSIPP!$A$5:$N$80,P$7,0),0)</f>
        <v>0</v>
      </c>
      <c r="Q101" s="93">
        <f t="shared" si="35"/>
        <v>991038.25</v>
      </c>
    </row>
    <row r="102" spans="1:17" hidden="1" x14ac:dyDescent="0.25">
      <c r="A102" s="92" t="s">
        <v>322</v>
      </c>
      <c r="B102" s="90"/>
      <c r="C102" s="91" t="s">
        <v>323</v>
      </c>
      <c r="D102" s="92" t="s">
        <v>324</v>
      </c>
      <c r="E102" s="93">
        <v>16990</v>
      </c>
      <c r="F102" s="93">
        <v>0</v>
      </c>
      <c r="G102" s="93">
        <v>0</v>
      </c>
      <c r="H102" s="94">
        <v>0</v>
      </c>
      <c r="I102" s="94">
        <v>5180</v>
      </c>
      <c r="J102" s="94">
        <v>19781102</v>
      </c>
      <c r="K102" s="93">
        <v>0</v>
      </c>
      <c r="L102" s="95">
        <v>0</v>
      </c>
      <c r="M102" s="93">
        <f>IFERROR(VLOOKUP($C102,[1]PivotSIPP!$A$5:$N$80,M$7,0),0)</f>
        <v>0</v>
      </c>
      <c r="N102" s="93">
        <f>IFERROR(VLOOKUP($C102,[1]PivotSIPP!$A$5:$N$80,N$7,0),0)</f>
        <v>0</v>
      </c>
      <c r="O102" s="93">
        <f>IFERROR(VLOOKUP($C102,[1]PivotSIPP!$A$5:$N$80,O$7,0),0)</f>
        <v>0</v>
      </c>
      <c r="P102" s="93">
        <f>IFERROR(VLOOKUP($C102,[1]PivotSIPP!$A$5:$N$80,P$7,0),0)</f>
        <v>0</v>
      </c>
      <c r="Q102" s="93">
        <f t="shared" si="35"/>
        <v>19803272</v>
      </c>
    </row>
    <row r="103" spans="1:17" hidden="1" x14ac:dyDescent="0.25">
      <c r="A103" s="92" t="s">
        <v>325</v>
      </c>
      <c r="B103" s="90"/>
      <c r="C103" s="91" t="s">
        <v>326</v>
      </c>
      <c r="D103" s="92" t="s">
        <v>327</v>
      </c>
      <c r="E103" s="93">
        <v>0</v>
      </c>
      <c r="F103" s="93">
        <v>0</v>
      </c>
      <c r="G103" s="93">
        <v>0</v>
      </c>
      <c r="H103" s="94">
        <v>0</v>
      </c>
      <c r="I103" s="94">
        <v>74187.649999999994</v>
      </c>
      <c r="J103" s="94">
        <v>0</v>
      </c>
      <c r="K103" s="93">
        <v>0</v>
      </c>
      <c r="L103" s="95">
        <v>0</v>
      </c>
      <c r="M103" s="93">
        <f>IFERROR(VLOOKUP($C103,[1]PivotSIPP!$A$5:$N$80,M$7,0),0)</f>
        <v>0</v>
      </c>
      <c r="N103" s="93">
        <f>IFERROR(VLOOKUP($C103,[1]PivotSIPP!$A$5:$N$80,N$7,0),0)</f>
        <v>0</v>
      </c>
      <c r="O103" s="93">
        <f>IFERROR(VLOOKUP($C103,[1]PivotSIPP!$A$5:$N$80,O$7,0),0)</f>
        <v>0</v>
      </c>
      <c r="P103" s="93">
        <f>IFERROR(VLOOKUP($C103,[1]PivotSIPP!$A$5:$N$80,P$7,0),0)</f>
        <v>0</v>
      </c>
      <c r="Q103" s="93">
        <f t="shared" si="35"/>
        <v>74187.649999999994</v>
      </c>
    </row>
    <row r="104" spans="1:17" x14ac:dyDescent="0.25">
      <c r="A104" s="92" t="s">
        <v>328</v>
      </c>
      <c r="B104" s="90"/>
      <c r="C104" s="91" t="s">
        <v>329</v>
      </c>
      <c r="D104" s="92" t="s">
        <v>330</v>
      </c>
      <c r="E104" s="93">
        <v>0</v>
      </c>
      <c r="F104" s="93">
        <v>0</v>
      </c>
      <c r="G104" s="93">
        <v>0</v>
      </c>
      <c r="H104" s="94">
        <v>0</v>
      </c>
      <c r="I104" s="94">
        <v>0</v>
      </c>
      <c r="J104" s="94">
        <v>0</v>
      </c>
      <c r="K104" s="93">
        <v>0</v>
      </c>
      <c r="L104" s="95">
        <v>282545.2</v>
      </c>
      <c r="M104" s="93">
        <f>IFERROR(VLOOKUP($C104,[1]PivotSIPP!$A$5:$N$80,M$7,0),0)</f>
        <v>0</v>
      </c>
      <c r="N104" s="93">
        <f>IFERROR(VLOOKUP($C104,[1]PivotSIPP!$A$5:$N$80,N$7,0),0)</f>
        <v>0</v>
      </c>
      <c r="O104" s="93">
        <f>IFERROR(VLOOKUP($C104,[1]PivotSIPP!$A$5:$N$80,O$7,0),0)</f>
        <v>0</v>
      </c>
      <c r="P104" s="93">
        <f>IFERROR(VLOOKUP($C104,[1]PivotSIPP!$A$5:$N$80,P$7,0),0)</f>
        <v>0</v>
      </c>
      <c r="Q104" s="93">
        <f t="shared" si="35"/>
        <v>282545.2</v>
      </c>
    </row>
    <row r="105" spans="1:17" hidden="1" x14ac:dyDescent="0.25">
      <c r="A105" s="92" t="s">
        <v>331</v>
      </c>
      <c r="B105" s="90"/>
      <c r="C105" s="91" t="s">
        <v>332</v>
      </c>
      <c r="D105" s="92" t="s">
        <v>333</v>
      </c>
      <c r="E105" s="93">
        <v>0</v>
      </c>
      <c r="F105" s="93">
        <v>0</v>
      </c>
      <c r="G105" s="93">
        <v>0</v>
      </c>
      <c r="H105" s="94">
        <v>0</v>
      </c>
      <c r="I105" s="94">
        <v>0</v>
      </c>
      <c r="J105" s="94">
        <v>0</v>
      </c>
      <c r="K105" s="93">
        <v>0</v>
      </c>
      <c r="L105" s="95">
        <v>0</v>
      </c>
      <c r="M105" s="93">
        <f>IFERROR(VLOOKUP($C105,[1]PivotSIPP!$A$5:$N$80,M$7,0),0)</f>
        <v>0</v>
      </c>
      <c r="N105" s="93">
        <f>IFERROR(VLOOKUP($C105,[1]PivotSIPP!$A$5:$N$80,N$7,0),0)</f>
        <v>0</v>
      </c>
      <c r="O105" s="93">
        <f>IFERROR(VLOOKUP($C105,[1]PivotSIPP!$A$5:$N$80,O$7,0),0)</f>
        <v>0</v>
      </c>
      <c r="P105" s="93">
        <f>IFERROR(VLOOKUP($C105,[1]PivotSIPP!$A$5:$N$80,P$7,0),0)</f>
        <v>0</v>
      </c>
      <c r="Q105" s="93">
        <f t="shared" si="35"/>
        <v>0</v>
      </c>
    </row>
    <row r="106" spans="1:17" hidden="1" x14ac:dyDescent="0.25">
      <c r="A106" s="92" t="s">
        <v>334</v>
      </c>
      <c r="B106" s="90"/>
      <c r="C106" s="91" t="s">
        <v>335</v>
      </c>
      <c r="D106" s="92" t="s">
        <v>336</v>
      </c>
      <c r="E106" s="93">
        <v>0</v>
      </c>
      <c r="F106" s="93">
        <v>0</v>
      </c>
      <c r="G106" s="93">
        <v>0</v>
      </c>
      <c r="H106" s="94">
        <v>0</v>
      </c>
      <c r="I106" s="94">
        <v>0</v>
      </c>
      <c r="J106" s="94">
        <v>0</v>
      </c>
      <c r="K106" s="93">
        <v>0</v>
      </c>
      <c r="L106" s="95">
        <v>0</v>
      </c>
      <c r="M106" s="93">
        <f>IFERROR(VLOOKUP($C106,[1]PivotSIPP!$A$5:$N$80,M$7,0),0)</f>
        <v>0</v>
      </c>
      <c r="N106" s="93">
        <f>IFERROR(VLOOKUP($C106,[1]PivotSIPP!$A$5:$N$80,N$7,0),0)</f>
        <v>0</v>
      </c>
      <c r="O106" s="93">
        <f>IFERROR(VLOOKUP($C106,[1]PivotSIPP!$A$5:$N$80,O$7,0),0)</f>
        <v>0</v>
      </c>
      <c r="P106" s="93">
        <f>IFERROR(VLOOKUP($C106,[1]PivotSIPP!$A$5:$N$80,P$7,0),0)</f>
        <v>0</v>
      </c>
      <c r="Q106" s="93">
        <f t="shared" si="35"/>
        <v>0</v>
      </c>
    </row>
    <row r="107" spans="1:17" ht="15.75" x14ac:dyDescent="0.25">
      <c r="A107" s="97" t="s">
        <v>337</v>
      </c>
      <c r="B107" s="75"/>
      <c r="C107" s="76">
        <v>5</v>
      </c>
      <c r="D107" s="77" t="s">
        <v>338</v>
      </c>
      <c r="E107" s="78">
        <v>0</v>
      </c>
      <c r="F107" s="78">
        <v>0</v>
      </c>
      <c r="G107" s="78">
        <v>0</v>
      </c>
      <c r="H107" s="79">
        <v>0</v>
      </c>
      <c r="I107" s="79">
        <v>0</v>
      </c>
      <c r="J107" s="79">
        <v>34900</v>
      </c>
      <c r="K107" s="78">
        <v>7708255.4500000002</v>
      </c>
      <c r="L107" s="80">
        <v>138050</v>
      </c>
      <c r="M107" s="81">
        <f t="shared" ref="G107:P107" si="36">M108+M117+M119</f>
        <v>0</v>
      </c>
      <c r="N107" s="81">
        <f t="shared" si="36"/>
        <v>0</v>
      </c>
      <c r="O107" s="81">
        <f t="shared" si="36"/>
        <v>0</v>
      </c>
      <c r="P107" s="81">
        <f t="shared" si="36"/>
        <v>0</v>
      </c>
      <c r="Q107" s="78">
        <f>SUM(E107:L107)</f>
        <v>7881205.4500000002</v>
      </c>
    </row>
    <row r="108" spans="1:17" ht="15.75" x14ac:dyDescent="0.25">
      <c r="A108" s="97" t="s">
        <v>339</v>
      </c>
      <c r="B108" s="75"/>
      <c r="C108" s="102">
        <v>5.01</v>
      </c>
      <c r="D108" s="97" t="s">
        <v>340</v>
      </c>
      <c r="E108" s="87">
        <v>0</v>
      </c>
      <c r="F108" s="87">
        <v>0</v>
      </c>
      <c r="G108" s="87">
        <v>0</v>
      </c>
      <c r="H108" s="86">
        <v>0</v>
      </c>
      <c r="I108" s="86">
        <v>0</v>
      </c>
      <c r="J108" s="86">
        <v>34900</v>
      </c>
      <c r="K108" s="87">
        <v>0</v>
      </c>
      <c r="L108" s="85">
        <v>138050</v>
      </c>
      <c r="M108" s="88">
        <f t="shared" ref="G108:P108" si="37">SUM(M109:M116)</f>
        <v>0</v>
      </c>
      <c r="N108" s="88">
        <f t="shared" si="37"/>
        <v>0</v>
      </c>
      <c r="O108" s="88">
        <f t="shared" si="37"/>
        <v>0</v>
      </c>
      <c r="P108" s="88">
        <f t="shared" si="37"/>
        <v>0</v>
      </c>
      <c r="Q108" s="87">
        <f t="shared" ref="Q108:Q129" si="38">SUM(F108:L108)</f>
        <v>172950</v>
      </c>
    </row>
    <row r="109" spans="1:17" hidden="1" x14ac:dyDescent="0.25">
      <c r="A109" s="92" t="s">
        <v>341</v>
      </c>
      <c r="B109" s="90"/>
      <c r="C109" s="91" t="s">
        <v>342</v>
      </c>
      <c r="D109" s="92" t="s">
        <v>343</v>
      </c>
      <c r="E109" s="93">
        <v>0</v>
      </c>
      <c r="F109" s="93">
        <v>0</v>
      </c>
      <c r="G109" s="93">
        <v>0</v>
      </c>
      <c r="H109" s="94">
        <v>0</v>
      </c>
      <c r="I109" s="94">
        <v>0</v>
      </c>
      <c r="J109" s="94">
        <v>0</v>
      </c>
      <c r="K109" s="93">
        <v>0</v>
      </c>
      <c r="L109" s="95">
        <v>0</v>
      </c>
      <c r="M109" s="93">
        <f>IFERROR(VLOOKUP($C109,[1]PivotSIPP!$A$5:$N$80,M$7,0),0)</f>
        <v>0</v>
      </c>
      <c r="N109" s="93">
        <f>IFERROR(VLOOKUP($C109,[1]PivotSIPP!$A$5:$N$80,N$7,0),0)</f>
        <v>0</v>
      </c>
      <c r="O109" s="93">
        <f>IFERROR(VLOOKUP($C109,[1]PivotSIPP!$A$5:$N$80,O$7,0),0)</f>
        <v>0</v>
      </c>
      <c r="P109" s="93">
        <f>IFERROR(VLOOKUP($C109,[1]PivotSIPP!$A$5:$N$80,P$7,0),0)</f>
        <v>0</v>
      </c>
      <c r="Q109" s="93">
        <f t="shared" ref="Q109:Q116" si="39">SUM(E109:L109)</f>
        <v>0</v>
      </c>
    </row>
    <row r="110" spans="1:17" hidden="1" x14ac:dyDescent="0.25">
      <c r="A110" s="92" t="s">
        <v>344</v>
      </c>
      <c r="B110" s="90"/>
      <c r="C110" s="91" t="s">
        <v>345</v>
      </c>
      <c r="D110" s="92" t="s">
        <v>346</v>
      </c>
      <c r="E110" s="93">
        <v>0</v>
      </c>
      <c r="F110" s="93">
        <v>0</v>
      </c>
      <c r="G110" s="93">
        <v>0</v>
      </c>
      <c r="H110" s="94">
        <v>0</v>
      </c>
      <c r="I110" s="94">
        <v>0</v>
      </c>
      <c r="J110" s="94">
        <v>0</v>
      </c>
      <c r="K110" s="93">
        <v>0</v>
      </c>
      <c r="L110" s="95">
        <v>0</v>
      </c>
      <c r="M110" s="93">
        <f>IFERROR(VLOOKUP($C110,[1]PivotSIPP!$A$5:$N$80,M$7,0),0)</f>
        <v>0</v>
      </c>
      <c r="N110" s="93">
        <f>IFERROR(VLOOKUP($C110,[1]PivotSIPP!$A$5:$N$80,N$7,0),0)</f>
        <v>0</v>
      </c>
      <c r="O110" s="93">
        <f>IFERROR(VLOOKUP($C110,[1]PivotSIPP!$A$5:$N$80,O$7,0),0)</f>
        <v>0</v>
      </c>
      <c r="P110" s="93">
        <f>IFERROR(VLOOKUP($C110,[1]PivotSIPP!$A$5:$N$80,P$7,0),0)</f>
        <v>0</v>
      </c>
      <c r="Q110" s="93">
        <f t="shared" si="39"/>
        <v>0</v>
      </c>
    </row>
    <row r="111" spans="1:17" hidden="1" x14ac:dyDescent="0.25">
      <c r="A111" s="92" t="s">
        <v>347</v>
      </c>
      <c r="B111" s="90"/>
      <c r="C111" s="91" t="s">
        <v>348</v>
      </c>
      <c r="D111" s="92" t="s">
        <v>349</v>
      </c>
      <c r="E111" s="93">
        <v>0</v>
      </c>
      <c r="F111" s="93">
        <v>0</v>
      </c>
      <c r="G111" s="93">
        <v>0</v>
      </c>
      <c r="H111" s="94">
        <v>0</v>
      </c>
      <c r="I111" s="94">
        <v>0</v>
      </c>
      <c r="J111" s="94">
        <v>34900</v>
      </c>
      <c r="K111" s="93">
        <v>0</v>
      </c>
      <c r="L111" s="95">
        <v>0</v>
      </c>
      <c r="M111" s="93">
        <f>IFERROR(VLOOKUP($C111,[1]PivotSIPP!$A$5:$N$80,M$7,0),0)</f>
        <v>0</v>
      </c>
      <c r="N111" s="93">
        <f>IFERROR(VLOOKUP($C111,[1]PivotSIPP!$A$5:$N$80,N$7,0),0)</f>
        <v>0</v>
      </c>
      <c r="O111" s="93">
        <f>IFERROR(VLOOKUP($C111,[1]PivotSIPP!$A$5:$N$80,O$7,0),0)</f>
        <v>0</v>
      </c>
      <c r="P111" s="93">
        <f>IFERROR(VLOOKUP($C111,[1]PivotSIPP!$A$5:$N$80,P$7,0),0)</f>
        <v>0</v>
      </c>
      <c r="Q111" s="93">
        <f t="shared" si="39"/>
        <v>34900</v>
      </c>
    </row>
    <row r="112" spans="1:17" x14ac:dyDescent="0.25">
      <c r="A112" s="92" t="s">
        <v>350</v>
      </c>
      <c r="B112" s="90"/>
      <c r="C112" s="91" t="s">
        <v>351</v>
      </c>
      <c r="D112" s="92" t="s">
        <v>352</v>
      </c>
      <c r="E112" s="93">
        <v>0</v>
      </c>
      <c r="F112" s="93">
        <v>0</v>
      </c>
      <c r="G112" s="93">
        <v>0</v>
      </c>
      <c r="H112" s="94">
        <v>0</v>
      </c>
      <c r="I112" s="94">
        <v>0</v>
      </c>
      <c r="J112" s="94">
        <v>0</v>
      </c>
      <c r="K112" s="93">
        <v>0</v>
      </c>
      <c r="L112" s="95">
        <v>138050</v>
      </c>
      <c r="M112" s="93">
        <f>IFERROR(VLOOKUP($C112,[1]PivotSIPP!$A$5:$N$80,M$7,0),0)</f>
        <v>0</v>
      </c>
      <c r="N112" s="93">
        <f>IFERROR(VLOOKUP($C112,[1]PivotSIPP!$A$5:$N$80,N$7,0),0)</f>
        <v>0</v>
      </c>
      <c r="O112" s="93">
        <f>IFERROR(VLOOKUP($C112,[1]PivotSIPP!$A$5:$N$80,O$7,0),0)</f>
        <v>0</v>
      </c>
      <c r="P112" s="93">
        <f>IFERROR(VLOOKUP($C112,[1]PivotSIPP!$A$5:$N$80,P$7,0),0)</f>
        <v>0</v>
      </c>
      <c r="Q112" s="93">
        <f t="shared" si="39"/>
        <v>138050</v>
      </c>
    </row>
    <row r="113" spans="1:17" hidden="1" x14ac:dyDescent="0.25">
      <c r="A113" s="92" t="s">
        <v>353</v>
      </c>
      <c r="B113" s="90"/>
      <c r="C113" s="91" t="s">
        <v>354</v>
      </c>
      <c r="D113" s="92" t="s">
        <v>355</v>
      </c>
      <c r="E113" s="93">
        <v>0</v>
      </c>
      <c r="F113" s="93">
        <v>0</v>
      </c>
      <c r="G113" s="93">
        <v>0</v>
      </c>
      <c r="H113" s="94">
        <v>0</v>
      </c>
      <c r="I113" s="94">
        <v>0</v>
      </c>
      <c r="J113" s="94">
        <v>0</v>
      </c>
      <c r="K113" s="93">
        <v>0</v>
      </c>
      <c r="L113" s="95">
        <v>0</v>
      </c>
      <c r="M113" s="93">
        <f>IFERROR(VLOOKUP($C113,[1]PivotSIPP!$A$5:$N$80,M$7,0),0)</f>
        <v>0</v>
      </c>
      <c r="N113" s="93">
        <f>IFERROR(VLOOKUP($C113,[1]PivotSIPP!$A$5:$N$80,N$7,0),0)</f>
        <v>0</v>
      </c>
      <c r="O113" s="93">
        <f>IFERROR(VLOOKUP($C113,[1]PivotSIPP!$A$5:$N$80,O$7,0),0)</f>
        <v>0</v>
      </c>
      <c r="P113" s="93">
        <f>IFERROR(VLOOKUP($C113,[1]PivotSIPP!$A$5:$N$80,P$7,0),0)</f>
        <v>0</v>
      </c>
      <c r="Q113" s="93">
        <f t="shared" si="39"/>
        <v>0</v>
      </c>
    </row>
    <row r="114" spans="1:17" hidden="1" x14ac:dyDescent="0.25">
      <c r="A114" s="92" t="s">
        <v>356</v>
      </c>
      <c r="B114" s="90"/>
      <c r="C114" s="91" t="s">
        <v>357</v>
      </c>
      <c r="D114" s="92" t="s">
        <v>358</v>
      </c>
      <c r="E114" s="93">
        <v>0</v>
      </c>
      <c r="F114" s="93">
        <v>0</v>
      </c>
      <c r="G114" s="93">
        <v>0</v>
      </c>
      <c r="H114" s="94">
        <v>0</v>
      </c>
      <c r="I114" s="94">
        <v>0</v>
      </c>
      <c r="J114" s="94">
        <v>0</v>
      </c>
      <c r="K114" s="93">
        <v>0</v>
      </c>
      <c r="L114" s="95">
        <v>0</v>
      </c>
      <c r="M114" s="93">
        <f>IFERROR(VLOOKUP($C114,[1]PivotSIPP!$A$5:$N$80,M$7,0),0)</f>
        <v>0</v>
      </c>
      <c r="N114" s="93">
        <f>IFERROR(VLOOKUP($C114,[1]PivotSIPP!$A$5:$N$80,N$7,0),0)</f>
        <v>0</v>
      </c>
      <c r="O114" s="93">
        <f>IFERROR(VLOOKUP($C114,[1]PivotSIPP!$A$5:$N$80,O$7,0),0)</f>
        <v>0</v>
      </c>
      <c r="P114" s="93">
        <f>IFERROR(VLOOKUP($C114,[1]PivotSIPP!$A$5:$N$80,P$7,0),0)</f>
        <v>0</v>
      </c>
      <c r="Q114" s="93">
        <f t="shared" si="39"/>
        <v>0</v>
      </c>
    </row>
    <row r="115" spans="1:17" hidden="1" x14ac:dyDescent="0.25">
      <c r="A115" s="92" t="s">
        <v>359</v>
      </c>
      <c r="B115" s="90"/>
      <c r="C115" s="91" t="s">
        <v>360</v>
      </c>
      <c r="D115" s="92" t="s">
        <v>361</v>
      </c>
      <c r="E115" s="93">
        <v>0</v>
      </c>
      <c r="F115" s="93">
        <v>0</v>
      </c>
      <c r="G115" s="93">
        <v>0</v>
      </c>
      <c r="H115" s="94">
        <v>0</v>
      </c>
      <c r="I115" s="94">
        <v>0</v>
      </c>
      <c r="J115" s="94">
        <v>0</v>
      </c>
      <c r="K115" s="93">
        <v>0</v>
      </c>
      <c r="L115" s="95">
        <v>0</v>
      </c>
      <c r="M115" s="93">
        <f>IFERROR(VLOOKUP($C115,[1]PivotSIPP!$A$5:$N$80,M$7,0),0)</f>
        <v>0</v>
      </c>
      <c r="N115" s="93">
        <f>IFERROR(VLOOKUP($C115,[1]PivotSIPP!$A$5:$N$80,N$7,0),0)</f>
        <v>0</v>
      </c>
      <c r="O115" s="93">
        <f>IFERROR(VLOOKUP($C115,[1]PivotSIPP!$A$5:$N$80,O$7,0),0)</f>
        <v>0</v>
      </c>
      <c r="P115" s="93">
        <f>IFERROR(VLOOKUP($C115,[1]PivotSIPP!$A$5:$N$80,P$7,0),0)</f>
        <v>0</v>
      </c>
      <c r="Q115" s="93">
        <f t="shared" si="39"/>
        <v>0</v>
      </c>
    </row>
    <row r="116" spans="1:17" hidden="1" x14ac:dyDescent="0.25">
      <c r="A116" s="92" t="s">
        <v>362</v>
      </c>
      <c r="B116" s="90"/>
      <c r="C116" s="91" t="s">
        <v>363</v>
      </c>
      <c r="D116" s="92" t="s">
        <v>364</v>
      </c>
      <c r="E116" s="93">
        <v>0</v>
      </c>
      <c r="F116" s="93">
        <v>0</v>
      </c>
      <c r="G116" s="93">
        <v>0</v>
      </c>
      <c r="H116" s="94">
        <v>0</v>
      </c>
      <c r="I116" s="94">
        <v>0</v>
      </c>
      <c r="J116" s="94">
        <v>0</v>
      </c>
      <c r="K116" s="93">
        <v>0</v>
      </c>
      <c r="L116" s="95">
        <v>0</v>
      </c>
      <c r="M116" s="93">
        <f>IFERROR(VLOOKUP($C116,[1]PivotSIPP!$A$5:$N$80,M$7,0),0)</f>
        <v>0</v>
      </c>
      <c r="N116" s="93">
        <f>IFERROR(VLOOKUP($C116,[1]PivotSIPP!$A$5:$N$80,N$7,0),0)</f>
        <v>0</v>
      </c>
      <c r="O116" s="93">
        <f>IFERROR(VLOOKUP($C116,[1]PivotSIPP!$A$5:$N$80,O$7,0),0)</f>
        <v>0</v>
      </c>
      <c r="P116" s="93">
        <f>IFERROR(VLOOKUP($C116,[1]PivotSIPP!$A$5:$N$80,P$7,0),0)</f>
        <v>0</v>
      </c>
      <c r="Q116" s="93">
        <f t="shared" si="39"/>
        <v>0</v>
      </c>
    </row>
    <row r="117" spans="1:17" ht="15.75" hidden="1" x14ac:dyDescent="0.25">
      <c r="A117" s="97" t="s">
        <v>365</v>
      </c>
      <c r="B117" s="75"/>
      <c r="C117" s="96">
        <v>5.03</v>
      </c>
      <c r="D117" s="97" t="s">
        <v>366</v>
      </c>
      <c r="E117" s="87">
        <v>0</v>
      </c>
      <c r="F117" s="87">
        <v>0</v>
      </c>
      <c r="G117" s="87">
        <v>0</v>
      </c>
      <c r="H117" s="86">
        <v>0</v>
      </c>
      <c r="I117" s="86">
        <v>0</v>
      </c>
      <c r="J117" s="86">
        <v>0</v>
      </c>
      <c r="K117" s="87">
        <v>0</v>
      </c>
      <c r="L117" s="85">
        <v>0</v>
      </c>
      <c r="M117" s="88">
        <f t="shared" ref="G117:P117" si="40">M118</f>
        <v>0</v>
      </c>
      <c r="N117" s="88">
        <f t="shared" si="40"/>
        <v>0</v>
      </c>
      <c r="O117" s="88">
        <f t="shared" si="40"/>
        <v>0</v>
      </c>
      <c r="P117" s="88">
        <f t="shared" si="40"/>
        <v>0</v>
      </c>
      <c r="Q117" s="87">
        <f t="shared" si="38"/>
        <v>0</v>
      </c>
    </row>
    <row r="118" spans="1:17" hidden="1" x14ac:dyDescent="0.25">
      <c r="A118" s="92" t="s">
        <v>367</v>
      </c>
      <c r="B118" s="90"/>
      <c r="C118" s="91" t="s">
        <v>368</v>
      </c>
      <c r="D118" s="92" t="s">
        <v>369</v>
      </c>
      <c r="E118" s="93">
        <v>0</v>
      </c>
      <c r="F118" s="93">
        <v>0</v>
      </c>
      <c r="G118" s="93">
        <v>0</v>
      </c>
      <c r="H118" s="94">
        <v>0</v>
      </c>
      <c r="I118" s="94">
        <v>0</v>
      </c>
      <c r="J118" s="94">
        <v>0</v>
      </c>
      <c r="K118" s="93">
        <v>0</v>
      </c>
      <c r="L118" s="95">
        <v>0</v>
      </c>
      <c r="M118" s="93">
        <f>IFERROR(VLOOKUP($C118,[1]PivotSIPP!$A$5:$N$80,M$7,0),0)</f>
        <v>0</v>
      </c>
      <c r="N118" s="93">
        <f>IFERROR(VLOOKUP($C118,[1]PivotSIPP!$A$5:$N$80,N$7,0),0)</f>
        <v>0</v>
      </c>
      <c r="O118" s="93">
        <f>IFERROR(VLOOKUP($C118,[1]PivotSIPP!$A$5:$N$80,O$7,0),0)</f>
        <v>0</v>
      </c>
      <c r="P118" s="93">
        <f>IFERROR(VLOOKUP($C118,[1]PivotSIPP!$A$5:$N$80,P$7,0),0)</f>
        <v>0</v>
      </c>
      <c r="Q118" s="93">
        <f>SUM(E118:L118)</f>
        <v>0</v>
      </c>
    </row>
    <row r="119" spans="1:17" ht="15.75" hidden="1" x14ac:dyDescent="0.25">
      <c r="A119" s="97" t="s">
        <v>370</v>
      </c>
      <c r="B119" s="75"/>
      <c r="C119" s="96">
        <v>5.99</v>
      </c>
      <c r="D119" s="97" t="s">
        <v>371</v>
      </c>
      <c r="E119" s="87">
        <v>0</v>
      </c>
      <c r="F119" s="87">
        <v>0</v>
      </c>
      <c r="G119" s="87">
        <v>0</v>
      </c>
      <c r="H119" s="86">
        <v>0</v>
      </c>
      <c r="I119" s="86">
        <v>0</v>
      </c>
      <c r="J119" s="86">
        <v>0</v>
      </c>
      <c r="K119" s="87">
        <v>7708255.4500000002</v>
      </c>
      <c r="L119" s="85">
        <v>0</v>
      </c>
      <c r="M119" s="88">
        <f t="shared" ref="G119:P119" si="41">M120</f>
        <v>0</v>
      </c>
      <c r="N119" s="88">
        <f t="shared" si="41"/>
        <v>0</v>
      </c>
      <c r="O119" s="88">
        <f t="shared" si="41"/>
        <v>0</v>
      </c>
      <c r="P119" s="88">
        <f t="shared" si="41"/>
        <v>0</v>
      </c>
      <c r="Q119" s="87">
        <f t="shared" si="38"/>
        <v>7708255.4500000002</v>
      </c>
    </row>
    <row r="120" spans="1:17" hidden="1" x14ac:dyDescent="0.25">
      <c r="A120" s="92" t="s">
        <v>372</v>
      </c>
      <c r="B120" s="90"/>
      <c r="C120" s="91" t="s">
        <v>373</v>
      </c>
      <c r="D120" s="92" t="s">
        <v>374</v>
      </c>
      <c r="E120" s="93">
        <v>0</v>
      </c>
      <c r="F120" s="93">
        <v>0</v>
      </c>
      <c r="G120" s="93">
        <v>0</v>
      </c>
      <c r="H120" s="94">
        <v>0</v>
      </c>
      <c r="I120" s="94">
        <v>0</v>
      </c>
      <c r="J120" s="94">
        <v>0</v>
      </c>
      <c r="K120" s="93">
        <v>7708255.4500000002</v>
      </c>
      <c r="L120" s="95">
        <v>0</v>
      </c>
      <c r="M120" s="93">
        <f>IFERROR(VLOOKUP($C120,[1]PivotSIPP!$A$5:$N$80,M$7,0),0)</f>
        <v>0</v>
      </c>
      <c r="N120" s="93">
        <f>IFERROR(VLOOKUP($C120,[1]PivotSIPP!$A$5:$N$80,N$7,0),0)</f>
        <v>0</v>
      </c>
      <c r="O120" s="93">
        <f>IFERROR(VLOOKUP($C120,[1]PivotSIPP!$A$5:$N$80,O$7,0),0)</f>
        <v>0</v>
      </c>
      <c r="P120" s="93">
        <f>IFERROR(VLOOKUP($C120,[1]PivotSIPP!$A$5:$N$80,P$7,0),0)</f>
        <v>0</v>
      </c>
      <c r="Q120" s="93">
        <f>SUM(E120:L120)</f>
        <v>7708255.4500000002</v>
      </c>
    </row>
    <row r="121" spans="1:17" ht="15.75" x14ac:dyDescent="0.25">
      <c r="A121" s="97" t="s">
        <v>375</v>
      </c>
      <c r="B121" s="75"/>
      <c r="C121" s="76">
        <v>6</v>
      </c>
      <c r="D121" s="77" t="s">
        <v>376</v>
      </c>
      <c r="E121" s="78">
        <v>58953397.879999995</v>
      </c>
      <c r="F121" s="78">
        <v>62233227.390000001</v>
      </c>
      <c r="G121" s="78">
        <v>6922106.9299999997</v>
      </c>
      <c r="H121" s="79">
        <v>6596732.25</v>
      </c>
      <c r="I121" s="79">
        <v>53632976.789999999</v>
      </c>
      <c r="J121" s="79">
        <v>7860739.6800000034</v>
      </c>
      <c r="K121" s="78">
        <v>26640722.079999998</v>
      </c>
      <c r="L121" s="80">
        <v>16255585.669999998</v>
      </c>
      <c r="M121" s="79">
        <f t="shared" ref="G121:P121" si="42">M122+M125</f>
        <v>0</v>
      </c>
      <c r="N121" s="79">
        <f t="shared" si="42"/>
        <v>0</v>
      </c>
      <c r="O121" s="79">
        <f t="shared" si="42"/>
        <v>0</v>
      </c>
      <c r="P121" s="79">
        <f t="shared" si="42"/>
        <v>0</v>
      </c>
      <c r="Q121" s="78">
        <f>SUM(E121:L121)</f>
        <v>239095488.66999999</v>
      </c>
    </row>
    <row r="122" spans="1:17" ht="15.75" x14ac:dyDescent="0.25">
      <c r="A122" s="97" t="s">
        <v>377</v>
      </c>
      <c r="B122" s="75"/>
      <c r="C122" s="96">
        <v>6.03</v>
      </c>
      <c r="D122" s="97" t="s">
        <v>378</v>
      </c>
      <c r="E122" s="87">
        <v>13149826.66</v>
      </c>
      <c r="F122" s="87">
        <v>7254101.9800000004</v>
      </c>
      <c r="G122" s="87">
        <v>6922106.9299999997</v>
      </c>
      <c r="H122" s="86">
        <v>6596732.25</v>
      </c>
      <c r="I122" s="86">
        <v>7829405.5699999994</v>
      </c>
      <c r="J122" s="86">
        <v>7860739.6800000034</v>
      </c>
      <c r="K122" s="87">
        <v>26640722.079999998</v>
      </c>
      <c r="L122" s="85">
        <v>7080031.4799999995</v>
      </c>
      <c r="M122" s="88">
        <f t="shared" ref="G122:P122" si="43">SUM(M123:M124)</f>
        <v>0</v>
      </c>
      <c r="N122" s="88">
        <f t="shared" si="43"/>
        <v>0</v>
      </c>
      <c r="O122" s="88">
        <f t="shared" si="43"/>
        <v>0</v>
      </c>
      <c r="P122" s="88">
        <f t="shared" si="43"/>
        <v>0</v>
      </c>
      <c r="Q122" s="87">
        <f>SUM(F122:L122)</f>
        <v>70183839.969999999</v>
      </c>
    </row>
    <row r="123" spans="1:17" x14ac:dyDescent="0.25">
      <c r="A123" s="92" t="s">
        <v>379</v>
      </c>
      <c r="B123" s="90"/>
      <c r="C123" s="91" t="s">
        <v>380</v>
      </c>
      <c r="D123" s="92" t="s">
        <v>381</v>
      </c>
      <c r="E123" s="93">
        <v>7791290.7400000002</v>
      </c>
      <c r="F123" s="93">
        <v>3477956.2600000002</v>
      </c>
      <c r="G123" s="93">
        <v>3267948.0300000003</v>
      </c>
      <c r="H123" s="94">
        <v>3173855.01</v>
      </c>
      <c r="I123" s="94">
        <v>5763765.4499999993</v>
      </c>
      <c r="J123" s="94">
        <v>4776242.9600000009</v>
      </c>
      <c r="K123" s="93">
        <v>22984970.16</v>
      </c>
      <c r="L123" s="95">
        <v>4586132.6599999992</v>
      </c>
      <c r="M123" s="93">
        <f>IFERROR(VLOOKUP($C123,[1]PivotSIPP!$A$5:$N$80,M$7,0),0)</f>
        <v>0</v>
      </c>
      <c r="N123" s="93">
        <f>IFERROR(VLOOKUP($C123,[1]PivotSIPP!$A$5:$N$80,N$7,0),0)</f>
        <v>0</v>
      </c>
      <c r="O123" s="93">
        <f>IFERROR(VLOOKUP($C123,[1]PivotSIPP!$A$5:$N$80,O$7,0),0)</f>
        <v>0</v>
      </c>
      <c r="P123" s="93">
        <f>IFERROR(VLOOKUP($C123,[1]PivotSIPP!$A$5:$N$80,P$7,0),0)</f>
        <v>0</v>
      </c>
      <c r="Q123" s="93">
        <f t="shared" ref="Q123:Q124" si="44">SUM(E123:L123)</f>
        <v>55822161.269999996</v>
      </c>
    </row>
    <row r="124" spans="1:17" x14ac:dyDescent="0.25">
      <c r="A124" s="92" t="s">
        <v>382</v>
      </c>
      <c r="B124" s="90"/>
      <c r="C124" s="91" t="s">
        <v>383</v>
      </c>
      <c r="D124" s="92" t="s">
        <v>384</v>
      </c>
      <c r="E124" s="93">
        <v>5358535.92</v>
      </c>
      <c r="F124" s="93">
        <v>3776145.7199999997</v>
      </c>
      <c r="G124" s="93">
        <v>3654158.9</v>
      </c>
      <c r="H124" s="94">
        <v>3422877.24</v>
      </c>
      <c r="I124" s="94">
        <v>2065640.12</v>
      </c>
      <c r="J124" s="94">
        <v>3084496.7200000021</v>
      </c>
      <c r="K124" s="93">
        <v>3655751.9199999971</v>
      </c>
      <c r="L124" s="95">
        <v>2493898.8200000003</v>
      </c>
      <c r="M124" s="93">
        <f>IFERROR(VLOOKUP($C124,[1]PivotSIPP!$A$5:$N$80,M$7,0),0)</f>
        <v>0</v>
      </c>
      <c r="N124" s="93">
        <f>IFERROR(VLOOKUP($C124,[1]PivotSIPP!$A$5:$N$80,N$7,0),0)</f>
        <v>0</v>
      </c>
      <c r="O124" s="93">
        <f>IFERROR(VLOOKUP($C124,[1]PivotSIPP!$A$5:$N$80,O$7,0),0)</f>
        <v>0</v>
      </c>
      <c r="P124" s="93">
        <f>IFERROR(VLOOKUP($C124,[1]PivotSIPP!$A$5:$N$80,P$7,0),0)</f>
        <v>0</v>
      </c>
      <c r="Q124" s="93">
        <f t="shared" si="44"/>
        <v>27511505.360000003</v>
      </c>
    </row>
    <row r="125" spans="1:17" ht="15.75" x14ac:dyDescent="0.25">
      <c r="A125" s="97" t="s">
        <v>385</v>
      </c>
      <c r="B125" s="75"/>
      <c r="C125" s="96">
        <v>6.06</v>
      </c>
      <c r="D125" s="97" t="s">
        <v>386</v>
      </c>
      <c r="E125" s="87">
        <v>45803571.219999999</v>
      </c>
      <c r="F125" s="87">
        <v>54979125.409999996</v>
      </c>
      <c r="G125" s="87">
        <v>0</v>
      </c>
      <c r="H125" s="87">
        <v>0</v>
      </c>
      <c r="I125" s="86">
        <v>45803571.219999999</v>
      </c>
      <c r="J125" s="86">
        <v>0</v>
      </c>
      <c r="K125" s="87">
        <v>0</v>
      </c>
      <c r="L125" s="85">
        <v>9175554.1899999995</v>
      </c>
      <c r="M125" s="87">
        <f t="shared" ref="H125:P125" si="45">SUM(M126:M127)</f>
        <v>0</v>
      </c>
      <c r="N125" s="87">
        <f t="shared" si="45"/>
        <v>0</v>
      </c>
      <c r="O125" s="87">
        <f t="shared" si="45"/>
        <v>0</v>
      </c>
      <c r="P125" s="87">
        <f t="shared" si="45"/>
        <v>0</v>
      </c>
      <c r="Q125" s="87">
        <f t="shared" ref="Q125" si="46">SUM(Q126:W127)</f>
        <v>54979125.409999996</v>
      </c>
    </row>
    <row r="126" spans="1:17" x14ac:dyDescent="0.25">
      <c r="A126" s="92" t="s">
        <v>387</v>
      </c>
      <c r="B126" s="90"/>
      <c r="C126" s="91" t="s">
        <v>388</v>
      </c>
      <c r="D126" s="92" t="s">
        <v>389</v>
      </c>
      <c r="E126" s="93">
        <v>0</v>
      </c>
      <c r="F126" s="93">
        <v>0</v>
      </c>
      <c r="G126" s="93">
        <v>0</v>
      </c>
      <c r="H126" s="94">
        <v>0</v>
      </c>
      <c r="I126" s="94">
        <v>45803571.219999999</v>
      </c>
      <c r="J126" s="94">
        <v>0</v>
      </c>
      <c r="K126" s="93">
        <v>0</v>
      </c>
      <c r="L126" s="95">
        <v>9175554.1899999995</v>
      </c>
      <c r="M126" s="93">
        <f>IFERROR(VLOOKUP($C126,[1]PivotSIPP!$A$5:$N$80,M$7,0),0)</f>
        <v>0</v>
      </c>
      <c r="N126" s="93">
        <f>IFERROR(VLOOKUP($C126,[1]PivotSIPP!$A$5:$N$80,N$7,0),0)</f>
        <v>0</v>
      </c>
      <c r="O126" s="93">
        <f>IFERROR(VLOOKUP($C126,[1]PivotSIPP!$A$5:$N$80,O$7,0),0)</f>
        <v>0</v>
      </c>
      <c r="P126" s="93">
        <f>IFERROR(VLOOKUP($C126,[1]PivotSIPP!$A$5:$N$80,P$7,0),0)</f>
        <v>0</v>
      </c>
      <c r="Q126" s="93">
        <f t="shared" ref="Q126:Q127" si="47">SUM(E126:L126)</f>
        <v>54979125.409999996</v>
      </c>
    </row>
    <row r="127" spans="1:17" hidden="1" x14ac:dyDescent="0.25">
      <c r="A127" s="92"/>
      <c r="B127" s="90"/>
      <c r="C127" s="91" t="s">
        <v>390</v>
      </c>
      <c r="D127" s="103" t="s">
        <v>391</v>
      </c>
      <c r="E127" s="93">
        <v>0</v>
      </c>
      <c r="F127" s="93">
        <v>0</v>
      </c>
      <c r="G127" s="93">
        <v>0</v>
      </c>
      <c r="H127" s="94">
        <v>0</v>
      </c>
      <c r="I127" s="94">
        <v>0</v>
      </c>
      <c r="J127" s="94">
        <v>0</v>
      </c>
      <c r="K127" s="93">
        <v>0</v>
      </c>
      <c r="L127" s="95">
        <v>0</v>
      </c>
      <c r="M127" s="93">
        <f>IFERROR(VLOOKUP($C127,[1]PivotSIPP!$A$5:$N$80,M$7,0),0)</f>
        <v>0</v>
      </c>
      <c r="N127" s="93">
        <f>IFERROR(VLOOKUP($C127,[1]PivotSIPP!$A$5:$N$80,N$7,0),0)</f>
        <v>0</v>
      </c>
      <c r="O127" s="93">
        <f>IFERROR(VLOOKUP($C127,[1]PivotSIPP!$A$5:$N$80,O$7,0),0)</f>
        <v>0</v>
      </c>
      <c r="P127" s="93">
        <f>IFERROR(VLOOKUP($C127,[1]PivotSIPP!$A$5:$N$80,P$7,0),0)</f>
        <v>0</v>
      </c>
      <c r="Q127" s="93">
        <f t="shared" si="47"/>
        <v>0</v>
      </c>
    </row>
    <row r="128" spans="1:17" ht="15.75" hidden="1" x14ac:dyDescent="0.25">
      <c r="A128" s="97" t="s">
        <v>392</v>
      </c>
      <c r="B128" s="75"/>
      <c r="C128" s="76">
        <v>9</v>
      </c>
      <c r="D128" s="77" t="s">
        <v>393</v>
      </c>
      <c r="E128" s="78">
        <v>0</v>
      </c>
      <c r="F128" s="78">
        <v>0</v>
      </c>
      <c r="G128" s="78">
        <v>0</v>
      </c>
      <c r="H128" s="79">
        <v>0</v>
      </c>
      <c r="I128" s="79">
        <v>0</v>
      </c>
      <c r="J128" s="79">
        <v>0</v>
      </c>
      <c r="K128" s="78">
        <v>0</v>
      </c>
      <c r="L128" s="80">
        <v>0</v>
      </c>
      <c r="M128" s="104">
        <f t="shared" ref="G128:P128" si="48">M129</f>
        <v>0</v>
      </c>
      <c r="N128" s="104">
        <f t="shared" si="48"/>
        <v>0</v>
      </c>
      <c r="O128" s="104">
        <f t="shared" si="48"/>
        <v>0</v>
      </c>
      <c r="P128" s="104">
        <f t="shared" si="48"/>
        <v>0</v>
      </c>
      <c r="Q128" s="78">
        <f>SUM(E128:L128)</f>
        <v>0</v>
      </c>
    </row>
    <row r="129" spans="1:17" ht="15.75" hidden="1" x14ac:dyDescent="0.25">
      <c r="A129" s="97" t="s">
        <v>394</v>
      </c>
      <c r="B129" s="75"/>
      <c r="C129" s="96">
        <v>9.02</v>
      </c>
      <c r="D129" s="97" t="s">
        <v>395</v>
      </c>
      <c r="E129" s="87">
        <v>0</v>
      </c>
      <c r="F129" s="87">
        <v>0</v>
      </c>
      <c r="G129" s="87">
        <v>0</v>
      </c>
      <c r="H129" s="86">
        <v>0</v>
      </c>
      <c r="I129" s="86">
        <v>0</v>
      </c>
      <c r="J129" s="86">
        <v>0</v>
      </c>
      <c r="K129" s="87">
        <v>0</v>
      </c>
      <c r="L129" s="85">
        <v>0</v>
      </c>
      <c r="M129" s="105">
        <f t="shared" ref="G129:P129" si="49">SUM(M130:M131)</f>
        <v>0</v>
      </c>
      <c r="N129" s="105">
        <f t="shared" si="49"/>
        <v>0</v>
      </c>
      <c r="O129" s="105">
        <f t="shared" si="49"/>
        <v>0</v>
      </c>
      <c r="P129" s="105">
        <f t="shared" si="49"/>
        <v>0</v>
      </c>
      <c r="Q129" s="87">
        <f t="shared" si="38"/>
        <v>0</v>
      </c>
    </row>
    <row r="130" spans="1:17" hidden="1" x14ac:dyDescent="0.25">
      <c r="A130" s="92" t="s">
        <v>396</v>
      </c>
      <c r="B130" s="90"/>
      <c r="C130" s="91" t="s">
        <v>397</v>
      </c>
      <c r="D130" s="92" t="s">
        <v>398</v>
      </c>
      <c r="E130" s="93">
        <v>0</v>
      </c>
      <c r="F130" s="93">
        <v>0</v>
      </c>
      <c r="G130" s="93">
        <v>0</v>
      </c>
      <c r="H130" s="94">
        <v>0</v>
      </c>
      <c r="I130" s="94">
        <v>0</v>
      </c>
      <c r="J130" s="94">
        <v>0</v>
      </c>
      <c r="K130" s="93">
        <v>0</v>
      </c>
      <c r="L130" s="95">
        <v>0</v>
      </c>
      <c r="M130" s="93">
        <f>IFERROR(VLOOKUP($C130,[1]PivotSIPP!$A$5:$N$80,M$7,0),0)</f>
        <v>0</v>
      </c>
      <c r="N130" s="93">
        <f>IFERROR(VLOOKUP($C130,[1]PivotSIPP!$A$5:$N$80,N$7,0),0)</f>
        <v>0</v>
      </c>
      <c r="O130" s="93">
        <f>IFERROR(VLOOKUP($C130,[1]PivotSIPP!$A$5:$N$80,O$7,0),0)</f>
        <v>0</v>
      </c>
      <c r="P130" s="93">
        <f>IFERROR(VLOOKUP($C130,[1]PivotSIPP!$A$5:$N$80,P$7,0),0)</f>
        <v>0</v>
      </c>
      <c r="Q130" s="93">
        <f t="shared" ref="Q130:Q131" si="50">SUM(E130:L130)</f>
        <v>0</v>
      </c>
    </row>
    <row r="131" spans="1:17" hidden="1" x14ac:dyDescent="0.25">
      <c r="A131" s="92" t="s">
        <v>399</v>
      </c>
      <c r="B131" s="90"/>
      <c r="C131" s="91" t="s">
        <v>400</v>
      </c>
      <c r="D131" s="92" t="s">
        <v>401</v>
      </c>
      <c r="E131" s="93">
        <v>0</v>
      </c>
      <c r="F131" s="93">
        <v>0</v>
      </c>
      <c r="G131" s="93">
        <v>0</v>
      </c>
      <c r="H131" s="94">
        <v>0</v>
      </c>
      <c r="I131" s="94">
        <v>0</v>
      </c>
      <c r="J131" s="94">
        <v>0</v>
      </c>
      <c r="K131" s="93">
        <v>0</v>
      </c>
      <c r="L131" s="95">
        <v>0</v>
      </c>
      <c r="M131" s="93">
        <f>IFERROR(VLOOKUP($C131,[1]PivotSIPP!$A$5:$N$80,M$7,0),0)</f>
        <v>0</v>
      </c>
      <c r="N131" s="93">
        <f>IFERROR(VLOOKUP($C131,[1]PivotSIPP!$A$5:$N$80,N$7,0),0)</f>
        <v>0</v>
      </c>
      <c r="O131" s="93">
        <f>IFERROR(VLOOKUP($C131,[1]PivotSIPP!$A$5:$N$80,O$7,0),0)</f>
        <v>0</v>
      </c>
      <c r="P131" s="93">
        <f>IFERROR(VLOOKUP($C131,[1]PivotSIPP!$A$5:$N$80,P$7,0),0)</f>
        <v>0</v>
      </c>
      <c r="Q131" s="93">
        <f t="shared" si="50"/>
        <v>0</v>
      </c>
    </row>
    <row r="132" spans="1:17" ht="15.75" x14ac:dyDescent="0.25">
      <c r="A132" s="92"/>
      <c r="B132" s="75"/>
      <c r="C132" s="106"/>
      <c r="D132" s="77" t="s">
        <v>402</v>
      </c>
      <c r="E132" s="107">
        <v>555714245.08999991</v>
      </c>
      <c r="F132" s="107">
        <v>350327452.11000001</v>
      </c>
      <c r="G132" s="107">
        <v>312759420.94999993</v>
      </c>
      <c r="H132" s="108">
        <v>314860299.99000001</v>
      </c>
      <c r="I132" s="108">
        <v>393000740.65999997</v>
      </c>
      <c r="J132" s="108">
        <v>340682459.16000003</v>
      </c>
      <c r="K132" s="107">
        <v>341231502.82000005</v>
      </c>
      <c r="L132" s="109">
        <v>333010875.88</v>
      </c>
      <c r="M132" s="108">
        <f t="shared" ref="G132:P132" si="51">M107+M128+M121+M81+M32+M8</f>
        <v>0</v>
      </c>
      <c r="N132" s="108">
        <f t="shared" si="51"/>
        <v>0</v>
      </c>
      <c r="O132" s="108">
        <f t="shared" si="51"/>
        <v>0</v>
      </c>
      <c r="P132" s="108">
        <f t="shared" si="51"/>
        <v>0</v>
      </c>
      <c r="Q132" s="78">
        <f>SUM(E132:L132)</f>
        <v>2941586996.6599998</v>
      </c>
    </row>
  </sheetData>
  <mergeCells count="4">
    <mergeCell ref="C1:Q1"/>
    <mergeCell ref="A2:Q2"/>
    <mergeCell ref="A3:Q3"/>
    <mergeCell ref="A4:Q4"/>
  </mergeCells>
  <printOptions horizontalCentered="1"/>
  <pageMargins left="0" right="0" top="0" bottom="0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2023-09-08T19:59:08Z</cp:lastPrinted>
  <dcterms:created xsi:type="dcterms:W3CDTF">2023-09-08T19:57:40Z</dcterms:created>
  <dcterms:modified xsi:type="dcterms:W3CDTF">2023-09-08T20:03:28Z</dcterms:modified>
</cp:coreProperties>
</file>