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Z:\2023\Presupuesto\Para Envío\"/>
    </mc:Choice>
  </mc:AlternateContent>
  <xr:revisionPtr revIDLastSave="0" documentId="13_ncr:1_{A4DB089B-D322-473D-BF27-1B060E840312}" xr6:coauthVersionLast="47" xr6:coauthVersionMax="47" xr10:uidLastSave="{00000000-0000-0000-0000-000000000000}"/>
  <bookViews>
    <workbookView xWindow="-120" yWindow="-120" windowWidth="20730" windowHeight="11160" tabRatio="971" firstSheet="4" activeTab="4" xr2:uid="{00000000-000D-0000-FFFF-FFFF00000000}"/>
  </bookViews>
  <sheets>
    <sheet name="Hoja4" sheetId="21" state="hidden" r:id="rId1"/>
    <sheet name="DataT4-6" sheetId="31" state="hidden" r:id="rId2"/>
    <sheet name="DataT4-6 (2)" sheetId="58" state="hidden" r:id="rId3"/>
    <sheet name="DataT5-8" sheetId="32" state="hidden" r:id="rId4"/>
    <sheet name="Data Egresos" sheetId="1" r:id="rId5"/>
    <sheet name="Programas" sheetId="2" state="hidden" r:id="rId6"/>
    <sheet name="T4" sheetId="54" r:id="rId7"/>
    <sheet name="T5" sheetId="30" r:id="rId8"/>
    <sheet name="T6" sheetId="48" r:id="rId9"/>
    <sheet name="T51" sheetId="34" r:id="rId10"/>
    <sheet name="T8" sheetId="49" r:id="rId11"/>
    <sheet name="T9" sheetId="50" r:id="rId12"/>
    <sheet name="T10" sheetId="55" r:id="rId13"/>
    <sheet name="T11" sheetId="51" r:id="rId14"/>
    <sheet name="T12" sheetId="56" r:id="rId15"/>
    <sheet name="T13" sheetId="57" r:id="rId16"/>
    <sheet name="T14" sheetId="52" r:id="rId17"/>
    <sheet name="T15" sheetId="53" r:id="rId18"/>
    <sheet name="T16" sheetId="45" r:id="rId19"/>
    <sheet name="Ingresos 2023" sheetId="59" r:id="rId20"/>
  </sheets>
  <externalReferences>
    <externalReference r:id="rId21"/>
    <externalReference r:id="rId22"/>
    <externalReference r:id="rId23"/>
  </externalReferences>
  <definedNames>
    <definedName name="_xlnm._FilterDatabase" localSheetId="4" hidden="1">'Data Egresos'!$A$1:$U$357</definedName>
    <definedName name="_xlnm._FilterDatabase" localSheetId="12" hidden="1">'T10'!$B$1:$D$73</definedName>
    <definedName name="_xlnm._FilterDatabase" localSheetId="14" hidden="1">'T12'!$B$1:$D$73</definedName>
    <definedName name="_xlnm._FilterDatabase" localSheetId="15" hidden="1">'T13'!$B$1:$D$73</definedName>
    <definedName name="a">#REF!</definedName>
    <definedName name="AC_CxC_DocumentosxCobrar_Act">[1]BG1!$F$30</definedName>
    <definedName name="AC_CxC_DocumentosxCobrar_Ant">[1]BG1!$G$30</definedName>
    <definedName name="AC_EfectEquivEfect_DepBanc_Act">[1]BG1!$F$12</definedName>
    <definedName name="AC_EfectEquivEfect_DepBanc_Ant">[1]BG1!$G$12</definedName>
    <definedName name="AC_Invent_MatSuministrosConsumo_Act">[1]BG1!$F$36</definedName>
    <definedName name="AC_Invent_MatSuministrosConsumo_Ant">[1]BG1!$G$36</definedName>
    <definedName name="AC_OtrosAct_GastosDevengar_Ac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l_Correcerrfund_OtraRes1">#REF!</definedName>
    <definedName name="AnoC_OtrosAct_GastosDevengar_Ant">[1]BG1!$G$76</definedName>
    <definedName name="CodProducto." localSheetId="6">#REF!</definedName>
    <definedName name="CodProducto." localSheetId="7">#REF!</definedName>
    <definedName name="CodProducto." localSheetId="8">#REF!</definedName>
    <definedName name="CodProducto.">#REF!</definedName>
    <definedName name="d">#REF!</definedName>
    <definedName name="dfdfg">[1]BG1!#REF!</definedName>
    <definedName name="dfffffffffffffffffffffffffffffffffffffffffffff">#REF!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dsdsfsdf">#REF!</definedName>
    <definedName name="Estratégico" localSheetId="14">[2]!Tabla3[Objetivos Estratégicos]</definedName>
    <definedName name="Estratégico" localSheetId="15">[2]!Tabla3[Objetivos Estratégicos]</definedName>
    <definedName name="Estratégico">[2]!Tabla3[Objetivos Estratégicos]</definedName>
    <definedName name="fdsf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enérico" localSheetId="14">[2]!Tabla4[Objetivos Genéricos]</definedName>
    <definedName name="Genérico" localSheetId="15">[2]!Tabla4[Objetivos Genéricos]</definedName>
    <definedName name="Genérico">[2]!Tabla4[Objetivos Genéricos]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KKKKK">#REF!</definedName>
    <definedName name="ll">#REF!</definedName>
    <definedName name="Modificaciones_POA">#REF!</definedName>
    <definedName name="ParticipInterMinorenResultNeto_Act">#REF!</definedName>
    <definedName name="ParticipInterMinorenResultNeto_Ant">#REF!</definedName>
    <definedName name="Pat_Capital_Act">[1]BG1!#REF!</definedName>
    <definedName name="Pat_Capital_Ant">[1]BG1!#REF!</definedName>
    <definedName name="Pat_Reservas_Act">[1]BG1!#REF!</definedName>
    <definedName name="Pat_TransferenciaCap_Act">[1]BG1!#REF!</definedName>
    <definedName name="Pat_TransferenciaCap_Ant">[1]BG1!#REF!</definedName>
    <definedName name="PC_Deudas_DeudasComerciales_Act">[1]BG1!#REF!</definedName>
    <definedName name="PC_Deudas_DeudasComerciales_Ant">[1]BG1!#REF!</definedName>
    <definedName name="PC_EndeudPub_TitValDeudPubxPagar_Ant">[1]BG1!$G$95</definedName>
    <definedName name="PC_FondTercGar_FondTercCajaUnica_Act">[1]BG1!$F$101</definedName>
    <definedName name="PC_FondTercGar_RecauxCtaTerc_Ant">[1]BG1!#REF!</definedName>
    <definedName name="PC_ProvReservTec_Prov_Act">[1]BG1!$F$106</definedName>
    <definedName name="PnoC_Deudas_DeudasComerciales_Act">[1]BG1!#REF!</definedName>
    <definedName name="PnoC_Deudas_DeudasComerciales_Ant">[1]BG1!#REF!</definedName>
    <definedName name="PnoC_Deudas_DeudaSocialFiscal_Act">[1]BG1!#REF!</definedName>
    <definedName name="PnoC_Deudas_DeudaSocialFiscal_Ant">[1]BG1!#REF!</definedName>
    <definedName name="PnoC_Deudas_DeudasxAnticipos_Act">[1]BG1!#REF!</definedName>
    <definedName name="PnoC_Deudas_DeudasxAnticipos_Ant">[1]BG1!#REF!</definedName>
    <definedName name="PnoC_Deudas_DeudasxAvalesEjec_Act">[1]BG1!#REF!</definedName>
    <definedName name="PnoC_Deudas_DeudasxAvalesEjec_Ant">[1]BG1!#REF!</definedName>
    <definedName name="PnoC_Deudas_DocsxPagar_Ant">[1]BG1!$G$116</definedName>
    <definedName name="PnoC_Deudas_InverPatrimxPagar_Act">[1]BG1!#REF!</definedName>
    <definedName name="PnoC_Deudas_InverPatrimxPagar_Ant">[1]BG1!#REF!</definedName>
    <definedName name="PnoC_Deudas_OtrasDeudas_Act">[1]BG1!#REF!</definedName>
    <definedName name="PnoC_Deudas_OtrasDeudas_Ant">[1]BG1!#REF!</definedName>
    <definedName name="PnoC_EndeudPub_DeudAsumid_Act">[1]BG1!#REF!</definedName>
    <definedName name="PnoC_EndeudPub_DeudAsumid_Ant">[1]BG1!#REF!</definedName>
    <definedName name="PnoC_EndeudPub_PrestamosxPagar_Act">[1]BG1!#REF!</definedName>
    <definedName name="PnoC_EndeudPub_PrestamosxPagar_Ant">[1]BG1!#REF!</definedName>
    <definedName name="PnoC_EndeudPub_TitValDeudPubxPagar_Act">[1]BG1!#REF!</definedName>
    <definedName name="PnoC_EndeudPub_TitValDeudPubxPagar_Ant">[1]BG1!#REF!</definedName>
    <definedName name="PnoC_OtrosPas_IngresosxDevengar_Act">[1]BG1!#REF!</definedName>
    <definedName name="PnoC_OtrosPas_IngresosxDevengar_Ant">[1]BG1!#REF!</definedName>
    <definedName name="PnoC_OtrosPas_InstrDerivados_Act">[1]BG1!#REF!</definedName>
    <definedName name="PnoC_OtrosPas_InstrDerivados_Ant">[1]BG1!#REF!</definedName>
    <definedName name="PnoC_OtrosPas_PasCortPlazSujDep_Act">[1]BG1!#REF!</definedName>
    <definedName name="PnoC_OtrosPas_PasCortPlazSujDep_Ant">[1]BG1!#REF!</definedName>
    <definedName name="PnoC_ProvReservTec_Prov_Ant">[1]BG1!$G$119</definedName>
    <definedName name="PnoC_ProvReservTec_ReservTec_Act">[1]BG1!#REF!</definedName>
    <definedName name="PnoC_ProvReservTec_ReservTec_Ant">[1]BG1!#REF!</definedName>
    <definedName name="Productos" localSheetId="6">#REF!</definedName>
    <definedName name="Productos" localSheetId="7">#REF!</definedName>
    <definedName name="Productos" localSheetId="8">#REF!</definedName>
    <definedName name="Productos">#REF!</definedName>
    <definedName name="Productos." localSheetId="6">#REF!</definedName>
    <definedName name="Productos." localSheetId="7">#REF!</definedName>
    <definedName name="Productos." localSheetId="8">#REF!</definedName>
    <definedName name="Productos.">#REF!</definedName>
    <definedName name="PRUEBA">[1]BG1!#REF!</definedName>
    <definedName name="PRUEBAS2">[1]BG1!#REF!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s">#REF!</definedName>
    <definedName name="sdfsafffffffffffff">#REF!</definedName>
    <definedName name="solicitud">[3]FORMULACION!$B$2:$B$7</definedName>
    <definedName name="uNIDAD">#REF!</definedName>
    <definedName name="UnidadesMedida" localSheetId="6">#REF!</definedName>
    <definedName name="UnidadesMedida" localSheetId="7">#REF!</definedName>
    <definedName name="UnidadesMedida" localSheetId="8">#REF!</definedName>
    <definedName name="UnidadesMedida">#REF!</definedName>
    <definedName name="UnidadesMIDEPLAN" localSheetId="6">#REF!</definedName>
    <definedName name="UnidadesMIDEPLAN" localSheetId="7">#REF!</definedName>
    <definedName name="UnidadesMIDEPLAN" localSheetId="8">#REF!</definedName>
    <definedName name="UnidadesMIDEPLAN">#REF!</definedName>
    <definedName name="UnidadesMideplan." localSheetId="6">#REF!</definedName>
    <definedName name="UnidadesMideplan." localSheetId="7">#REF!</definedName>
    <definedName name="UnidadesMideplan." localSheetId="8">#REF!</definedName>
    <definedName name="UnidadesMideplan.">#REF!</definedName>
    <definedName name="UnidadMedida" localSheetId="6">#REF!</definedName>
    <definedName name="UnidadMedida" localSheetId="7">#REF!</definedName>
    <definedName name="UnidadMedida" localSheetId="8">#REF!</definedName>
    <definedName name="UnidadMedida">#REF!</definedName>
    <definedName name="UnidadMEDIDA1" localSheetId="6">#REF!</definedName>
    <definedName name="UnidadMEDIDA1" localSheetId="7">#REF!</definedName>
    <definedName name="UnidadMEDIDA1" localSheetId="8">#REF!</definedName>
    <definedName name="UnidadMEDIDA1">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</definedNames>
  <calcPr calcId="191029"/>
  <pivotCaches>
    <pivotCache cacheId="8" r:id="rId24"/>
    <pivotCache cacheId="9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59" l="1"/>
  <c r="D74" i="57"/>
  <c r="D74" i="56"/>
  <c r="D74" i="55"/>
  <c r="J15" i="45" l="1"/>
  <c r="H15" i="45"/>
  <c r="G15" i="45"/>
  <c r="C15" i="45"/>
  <c r="C8" i="48"/>
  <c r="C7" i="48"/>
  <c r="C6" i="48"/>
  <c r="C5" i="48"/>
  <c r="C4" i="48"/>
  <c r="H8" i="30"/>
  <c r="H7" i="30"/>
  <c r="H6" i="30"/>
  <c r="H5" i="30"/>
  <c r="H4" i="30"/>
  <c r="F8" i="54"/>
  <c r="F7" i="54"/>
  <c r="F6" i="54"/>
  <c r="F5" i="54"/>
  <c r="F4" i="54"/>
  <c r="J9" i="30" l="1"/>
  <c r="K9" i="30"/>
  <c r="G4" i="30"/>
  <c r="G5" i="30"/>
  <c r="G6" i="30"/>
  <c r="G7" i="30"/>
  <c r="G8" i="30"/>
  <c r="G9" i="30"/>
  <c r="G10" i="30" s="1"/>
  <c r="F10" i="30"/>
  <c r="I9" i="54"/>
  <c r="D10" i="54"/>
  <c r="E4" i="54" s="1"/>
  <c r="H9" i="54"/>
  <c r="J9" i="54" s="1"/>
  <c r="I8" i="54" l="1"/>
  <c r="I7" i="54"/>
  <c r="I4" i="54"/>
  <c r="H4" i="54"/>
  <c r="I6" i="54"/>
  <c r="I5" i="54"/>
  <c r="E10" i="54"/>
  <c r="H8" i="54"/>
  <c r="J8" i="54" s="1"/>
  <c r="H7" i="54"/>
  <c r="J7" i="54" s="1"/>
  <c r="F10" i="54"/>
  <c r="I10" i="54" s="1"/>
  <c r="H6" i="54"/>
  <c r="J6" i="54" s="1"/>
  <c r="H5" i="54"/>
  <c r="J5" i="54" s="1"/>
  <c r="E9" i="54"/>
  <c r="E8" i="54"/>
  <c r="E7" i="54"/>
  <c r="E6" i="54"/>
  <c r="E5" i="54"/>
  <c r="G6" i="54" l="1"/>
  <c r="G4" i="54"/>
  <c r="G7" i="54"/>
  <c r="G8" i="54"/>
  <c r="G10" i="54"/>
  <c r="G9" i="54"/>
  <c r="G5" i="54"/>
  <c r="H10" i="54"/>
  <c r="J10" i="54" s="1"/>
  <c r="J4" i="54"/>
  <c r="D109" i="53" l="1"/>
  <c r="D108" i="53"/>
  <c r="D105" i="53"/>
  <c r="D103" i="53"/>
  <c r="D101" i="53" s="1"/>
  <c r="D102" i="53"/>
  <c r="D99" i="53"/>
  <c r="D98" i="53" s="1"/>
  <c r="D97" i="53"/>
  <c r="D95" i="53"/>
  <c r="D94" i="53"/>
  <c r="D93" i="53"/>
  <c r="D92" i="53"/>
  <c r="D91" i="53"/>
  <c r="D90" i="53"/>
  <c r="D89" i="53"/>
  <c r="D88" i="53"/>
  <c r="D85" i="53"/>
  <c r="D84" i="53"/>
  <c r="D83" i="53"/>
  <c r="D82" i="53"/>
  <c r="D81" i="53"/>
  <c r="D80" i="53"/>
  <c r="D79" i="53"/>
  <c r="D77" i="53"/>
  <c r="D76" i="53" s="1"/>
  <c r="D75" i="53"/>
  <c r="D74" i="53" s="1"/>
  <c r="D73" i="53"/>
  <c r="D72" i="53" s="1"/>
  <c r="D71" i="53"/>
  <c r="D70" i="53"/>
  <c r="D69" i="53"/>
  <c r="D66" i="53"/>
  <c r="D64" i="53"/>
  <c r="D63" i="53"/>
  <c r="D62" i="53"/>
  <c r="D61" i="53"/>
  <c r="D60" i="53"/>
  <c r="D59" i="53"/>
  <c r="D57" i="53"/>
  <c r="D56" i="53"/>
  <c r="D54" i="53"/>
  <c r="D52" i="53"/>
  <c r="D51" i="53"/>
  <c r="D50" i="53"/>
  <c r="D49" i="53"/>
  <c r="D47" i="53"/>
  <c r="D46" i="53"/>
  <c r="D45" i="53"/>
  <c r="D44" i="53"/>
  <c r="D43" i="53"/>
  <c r="D41" i="53"/>
  <c r="D40" i="53"/>
  <c r="D39" i="53"/>
  <c r="D38" i="53"/>
  <c r="D36" i="53"/>
  <c r="D35" i="53"/>
  <c r="D34" i="53"/>
  <c r="D33" i="53"/>
  <c r="D31" i="53"/>
  <c r="D30" i="53"/>
  <c r="D29" i="53"/>
  <c r="D28" i="53"/>
  <c r="D27" i="53"/>
  <c r="D24" i="53"/>
  <c r="D23" i="53"/>
  <c r="D22" i="53"/>
  <c r="D21" i="53"/>
  <c r="D19" i="53"/>
  <c r="D18" i="53"/>
  <c r="D17" i="53"/>
  <c r="D16" i="53"/>
  <c r="D15" i="53"/>
  <c r="D13" i="53"/>
  <c r="D12" i="53"/>
  <c r="D11" i="53"/>
  <c r="D10" i="53"/>
  <c r="D9" i="53"/>
  <c r="D7" i="53"/>
  <c r="D6" i="53"/>
  <c r="D4" i="53"/>
  <c r="D3" i="53" s="1"/>
  <c r="D109" i="52"/>
  <c r="D108" i="52"/>
  <c r="D105" i="52"/>
  <c r="D103" i="52"/>
  <c r="D102" i="52"/>
  <c r="D99" i="52"/>
  <c r="D98" i="52" s="1"/>
  <c r="D97" i="52"/>
  <c r="D95" i="52"/>
  <c r="D94" i="52"/>
  <c r="D93" i="52"/>
  <c r="D92" i="52"/>
  <c r="D91" i="52"/>
  <c r="D90" i="52"/>
  <c r="D89" i="52"/>
  <c r="D88" i="52"/>
  <c r="D85" i="52"/>
  <c r="D84" i="52"/>
  <c r="D83" i="52"/>
  <c r="D82" i="52"/>
  <c r="D81" i="52"/>
  <c r="D80" i="52"/>
  <c r="D79" i="52"/>
  <c r="D77" i="52"/>
  <c r="D75" i="52"/>
  <c r="D74" i="52" s="1"/>
  <c r="D73" i="52"/>
  <c r="D71" i="52"/>
  <c r="D70" i="52"/>
  <c r="D69" i="52"/>
  <c r="D66" i="52"/>
  <c r="D65" i="52" s="1"/>
  <c r="D64" i="52"/>
  <c r="D63" i="52"/>
  <c r="D62" i="52"/>
  <c r="D61" i="52"/>
  <c r="D60" i="52"/>
  <c r="D59" i="52"/>
  <c r="D57" i="52"/>
  <c r="D56" i="52"/>
  <c r="D54" i="52"/>
  <c r="D53" i="52" s="1"/>
  <c r="D52" i="52"/>
  <c r="D51" i="52"/>
  <c r="D50" i="52"/>
  <c r="D49" i="52"/>
  <c r="D47" i="52"/>
  <c r="D46" i="52"/>
  <c r="D45" i="52"/>
  <c r="D44" i="52"/>
  <c r="D43" i="52"/>
  <c r="D41" i="52"/>
  <c r="D40" i="52"/>
  <c r="D39" i="52"/>
  <c r="D38" i="52"/>
  <c r="D36" i="52"/>
  <c r="D35" i="52"/>
  <c r="D34" i="52"/>
  <c r="D33" i="52"/>
  <c r="D31" i="52"/>
  <c r="D30" i="52"/>
  <c r="D29" i="52"/>
  <c r="D28" i="52"/>
  <c r="D27" i="52"/>
  <c r="D24" i="52"/>
  <c r="D23" i="52"/>
  <c r="D22" i="52"/>
  <c r="D21" i="52"/>
  <c r="D19" i="52"/>
  <c r="D18" i="52"/>
  <c r="D17" i="52"/>
  <c r="D16" i="52"/>
  <c r="D15" i="52"/>
  <c r="D13" i="52"/>
  <c r="D12" i="52"/>
  <c r="D11" i="52"/>
  <c r="D10" i="52"/>
  <c r="D9" i="52"/>
  <c r="D7" i="52"/>
  <c r="D6" i="52"/>
  <c r="D5" i="52" s="1"/>
  <c r="D4" i="52"/>
  <c r="D3" i="52" s="1"/>
  <c r="D58" i="53" l="1"/>
  <c r="D55" i="53"/>
  <c r="D101" i="52"/>
  <c r="D26" i="52"/>
  <c r="D78" i="53"/>
  <c r="D48" i="53"/>
  <c r="D42" i="53"/>
  <c r="D68" i="53"/>
  <c r="D67" i="53" s="1"/>
  <c r="D14" i="53"/>
  <c r="D14" i="52"/>
  <c r="D78" i="52"/>
  <c r="D26" i="53"/>
  <c r="D87" i="53"/>
  <c r="D107" i="53"/>
  <c r="D20" i="53"/>
  <c r="D32" i="53"/>
  <c r="D96" i="53"/>
  <c r="D104" i="53"/>
  <c r="D8" i="53"/>
  <c r="D5" i="53"/>
  <c r="D37" i="53"/>
  <c r="D53" i="53"/>
  <c r="D65" i="53"/>
  <c r="D58" i="52"/>
  <c r="D42" i="52"/>
  <c r="D37" i="52"/>
  <c r="D107" i="52"/>
  <c r="D55" i="52"/>
  <c r="D87" i="52"/>
  <c r="D8" i="52"/>
  <c r="D32" i="52"/>
  <c r="D48" i="52"/>
  <c r="D20" i="52"/>
  <c r="D68" i="52"/>
  <c r="D72" i="52"/>
  <c r="D76" i="52"/>
  <c r="D96" i="52"/>
  <c r="D104" i="52"/>
  <c r="D100" i="52" s="1"/>
  <c r="D109" i="51"/>
  <c r="D108" i="51"/>
  <c r="D105" i="51"/>
  <c r="D103" i="51"/>
  <c r="D102" i="51"/>
  <c r="D99" i="51"/>
  <c r="D98" i="51" s="1"/>
  <c r="D97" i="51"/>
  <c r="D95" i="51"/>
  <c r="D94" i="51"/>
  <c r="D93" i="51"/>
  <c r="D92" i="51"/>
  <c r="D91" i="51"/>
  <c r="D90" i="51"/>
  <c r="D89" i="51"/>
  <c r="D88" i="51"/>
  <c r="D85" i="51"/>
  <c r="D84" i="51"/>
  <c r="D83" i="51"/>
  <c r="D82" i="51"/>
  <c r="D81" i="51"/>
  <c r="D80" i="51"/>
  <c r="D79" i="51"/>
  <c r="D77" i="51"/>
  <c r="D75" i="51"/>
  <c r="D74" i="51" s="1"/>
  <c r="D73" i="51"/>
  <c r="D71" i="51"/>
  <c r="D70" i="51"/>
  <c r="D69" i="51"/>
  <c r="D66" i="51"/>
  <c r="D65" i="51" s="1"/>
  <c r="D64" i="51"/>
  <c r="D63" i="51"/>
  <c r="D62" i="51"/>
  <c r="D61" i="51"/>
  <c r="D60" i="51"/>
  <c r="D59" i="51"/>
  <c r="D57" i="51"/>
  <c r="D56" i="51"/>
  <c r="D54" i="51"/>
  <c r="D53" i="51" s="1"/>
  <c r="D52" i="51"/>
  <c r="D51" i="51"/>
  <c r="D50" i="51"/>
  <c r="D49" i="51"/>
  <c r="D47" i="51"/>
  <c r="D46" i="51"/>
  <c r="D45" i="51"/>
  <c r="D44" i="51"/>
  <c r="D43" i="51"/>
  <c r="D41" i="51"/>
  <c r="D40" i="51"/>
  <c r="D39" i="51"/>
  <c r="D38" i="51"/>
  <c r="D36" i="51"/>
  <c r="D35" i="51"/>
  <c r="D34" i="51"/>
  <c r="D33" i="51"/>
  <c r="D31" i="51"/>
  <c r="D30" i="51"/>
  <c r="D29" i="51"/>
  <c r="D28" i="51"/>
  <c r="D27" i="51"/>
  <c r="D24" i="51"/>
  <c r="D23" i="51"/>
  <c r="D22" i="51"/>
  <c r="D21" i="51"/>
  <c r="D19" i="51"/>
  <c r="D18" i="51"/>
  <c r="D17" i="51"/>
  <c r="D16" i="51"/>
  <c r="D15" i="51"/>
  <c r="D13" i="51"/>
  <c r="D12" i="51"/>
  <c r="D11" i="51"/>
  <c r="D10" i="51"/>
  <c r="D9" i="51"/>
  <c r="D7" i="51"/>
  <c r="D6" i="51"/>
  <c r="D4" i="51"/>
  <c r="D3" i="51" s="1"/>
  <c r="D109" i="50"/>
  <c r="D108" i="50"/>
  <c r="D105" i="50"/>
  <c r="D104" i="50" s="1"/>
  <c r="D103" i="50"/>
  <c r="D102" i="50"/>
  <c r="D99" i="50"/>
  <c r="D98" i="50" s="1"/>
  <c r="D97" i="50"/>
  <c r="D95" i="50"/>
  <c r="D94" i="50"/>
  <c r="D93" i="50"/>
  <c r="D92" i="50"/>
  <c r="D91" i="50"/>
  <c r="D90" i="50"/>
  <c r="D89" i="50"/>
  <c r="D88" i="50"/>
  <c r="D85" i="50"/>
  <c r="D84" i="50"/>
  <c r="D83" i="50"/>
  <c r="D82" i="50"/>
  <c r="D81" i="50"/>
  <c r="D80" i="50"/>
  <c r="D79" i="50"/>
  <c r="D77" i="50"/>
  <c r="D75" i="50"/>
  <c r="D74" i="50" s="1"/>
  <c r="D73" i="50"/>
  <c r="D71" i="50"/>
  <c r="D70" i="50"/>
  <c r="D69" i="50"/>
  <c r="D66" i="50"/>
  <c r="D65" i="50" s="1"/>
  <c r="D64" i="50"/>
  <c r="D63" i="50"/>
  <c r="D62" i="50"/>
  <c r="D61" i="50"/>
  <c r="D60" i="50"/>
  <c r="D59" i="50"/>
  <c r="D57" i="50"/>
  <c r="D56" i="50"/>
  <c r="D54" i="50"/>
  <c r="D53" i="50" s="1"/>
  <c r="D52" i="50"/>
  <c r="D51" i="50"/>
  <c r="D50" i="50"/>
  <c r="D49" i="50"/>
  <c r="D47" i="50"/>
  <c r="D46" i="50"/>
  <c r="D45" i="50"/>
  <c r="D44" i="50"/>
  <c r="D43" i="50"/>
  <c r="D41" i="50"/>
  <c r="D40" i="50"/>
  <c r="D39" i="50"/>
  <c r="D38" i="50"/>
  <c r="D36" i="50"/>
  <c r="D35" i="50"/>
  <c r="D34" i="50"/>
  <c r="D33" i="50"/>
  <c r="D31" i="50"/>
  <c r="D30" i="50"/>
  <c r="D29" i="50"/>
  <c r="D28" i="50"/>
  <c r="D27" i="50"/>
  <c r="D24" i="50"/>
  <c r="D23" i="50"/>
  <c r="D22" i="50"/>
  <c r="D21" i="50"/>
  <c r="D19" i="50"/>
  <c r="D18" i="50"/>
  <c r="D17" i="50"/>
  <c r="D16" i="50"/>
  <c r="D15" i="50"/>
  <c r="D13" i="50"/>
  <c r="D12" i="50"/>
  <c r="D11" i="50"/>
  <c r="D10" i="50"/>
  <c r="D9" i="50"/>
  <c r="D7" i="50"/>
  <c r="D6" i="50"/>
  <c r="D4" i="50"/>
  <c r="D3" i="50" s="1"/>
  <c r="D109" i="49"/>
  <c r="D108" i="49"/>
  <c r="D105" i="49"/>
  <c r="D103" i="49"/>
  <c r="D102" i="49"/>
  <c r="D99" i="49"/>
  <c r="D98" i="49" s="1"/>
  <c r="D97" i="49"/>
  <c r="D95" i="49"/>
  <c r="D94" i="49"/>
  <c r="D93" i="49"/>
  <c r="D92" i="49"/>
  <c r="D91" i="49"/>
  <c r="D90" i="49"/>
  <c r="D89" i="49"/>
  <c r="D88" i="49"/>
  <c r="D85" i="49"/>
  <c r="D84" i="49"/>
  <c r="D83" i="49"/>
  <c r="D82" i="49"/>
  <c r="D81" i="49"/>
  <c r="D80" i="49"/>
  <c r="D79" i="49"/>
  <c r="D77" i="49"/>
  <c r="D75" i="49"/>
  <c r="D74" i="49" s="1"/>
  <c r="D73" i="49"/>
  <c r="D71" i="49"/>
  <c r="D70" i="49"/>
  <c r="D69" i="49"/>
  <c r="D66" i="49"/>
  <c r="D65" i="49" s="1"/>
  <c r="D64" i="49"/>
  <c r="D63" i="49"/>
  <c r="D62" i="49"/>
  <c r="D61" i="49"/>
  <c r="D60" i="49"/>
  <c r="D59" i="49"/>
  <c r="D57" i="49"/>
  <c r="D56" i="49"/>
  <c r="D54" i="49"/>
  <c r="D53" i="49" s="1"/>
  <c r="D52" i="49"/>
  <c r="D51" i="49"/>
  <c r="D50" i="49"/>
  <c r="D49" i="49"/>
  <c r="D47" i="49"/>
  <c r="D46" i="49"/>
  <c r="D45" i="49"/>
  <c r="D44" i="49"/>
  <c r="D43" i="49"/>
  <c r="D41" i="49"/>
  <c r="D40" i="49"/>
  <c r="D39" i="49"/>
  <c r="D38" i="49"/>
  <c r="D36" i="49"/>
  <c r="D35" i="49"/>
  <c r="D34" i="49"/>
  <c r="D33" i="49"/>
  <c r="D31" i="49"/>
  <c r="D30" i="49"/>
  <c r="D29" i="49"/>
  <c r="D28" i="49"/>
  <c r="D27" i="49"/>
  <c r="D24" i="49"/>
  <c r="D23" i="49"/>
  <c r="D22" i="49"/>
  <c r="D21" i="49"/>
  <c r="D19" i="49"/>
  <c r="D18" i="49"/>
  <c r="D17" i="49"/>
  <c r="D16" i="49"/>
  <c r="D15" i="49"/>
  <c r="D13" i="49"/>
  <c r="D12" i="49"/>
  <c r="D11" i="49"/>
  <c r="D10" i="49"/>
  <c r="D9" i="49"/>
  <c r="D7" i="49"/>
  <c r="D6" i="49"/>
  <c r="D4" i="49"/>
  <c r="D3" i="49" s="1"/>
  <c r="D90" i="34"/>
  <c r="D95" i="34"/>
  <c r="D4" i="34"/>
  <c r="D58" i="50" l="1"/>
  <c r="D55" i="50"/>
  <c r="D87" i="51"/>
  <c r="D2" i="53"/>
  <c r="D58" i="49"/>
  <c r="D14" i="49"/>
  <c r="D42" i="50"/>
  <c r="D37" i="50"/>
  <c r="D37" i="51"/>
  <c r="D25" i="53"/>
  <c r="D78" i="49"/>
  <c r="D14" i="50"/>
  <c r="D78" i="51"/>
  <c r="D5" i="49"/>
  <c r="D26" i="50"/>
  <c r="D37" i="49"/>
  <c r="D101" i="49"/>
  <c r="D78" i="50"/>
  <c r="D26" i="51"/>
  <c r="D55" i="51"/>
  <c r="D101" i="51"/>
  <c r="D106" i="53"/>
  <c r="D100" i="53"/>
  <c r="D86" i="53"/>
  <c r="D86" i="52"/>
  <c r="D25" i="52"/>
  <c r="D2" i="52"/>
  <c r="D106" i="52"/>
  <c r="D67" i="52"/>
  <c r="D5" i="51"/>
  <c r="D58" i="51"/>
  <c r="D42" i="51"/>
  <c r="D14" i="51"/>
  <c r="D107" i="51"/>
  <c r="D20" i="51"/>
  <c r="D32" i="51"/>
  <c r="D8" i="51"/>
  <c r="D48" i="51"/>
  <c r="D68" i="51"/>
  <c r="D72" i="51"/>
  <c r="D76" i="51"/>
  <c r="D96" i="51"/>
  <c r="D104" i="51"/>
  <c r="D5" i="50"/>
  <c r="D87" i="50"/>
  <c r="D107" i="50"/>
  <c r="D8" i="50"/>
  <c r="D20" i="50"/>
  <c r="D32" i="50"/>
  <c r="D48" i="50"/>
  <c r="D68" i="50"/>
  <c r="D72" i="50"/>
  <c r="D76" i="50"/>
  <c r="D96" i="50"/>
  <c r="D101" i="50"/>
  <c r="D26" i="49"/>
  <c r="D42" i="49"/>
  <c r="D87" i="49"/>
  <c r="D107" i="49"/>
  <c r="D55" i="49"/>
  <c r="D48" i="49"/>
  <c r="D68" i="49"/>
  <c r="D72" i="49"/>
  <c r="D76" i="49"/>
  <c r="D8" i="49"/>
  <c r="D20" i="49"/>
  <c r="D32" i="49"/>
  <c r="D96" i="49"/>
  <c r="D104" i="49"/>
  <c r="C9" i="48"/>
  <c r="D6" i="48" s="1"/>
  <c r="E8" i="48"/>
  <c r="E7" i="48"/>
  <c r="E6" i="48"/>
  <c r="E5" i="48"/>
  <c r="D86" i="51" l="1"/>
  <c r="D100" i="51"/>
  <c r="D25" i="50"/>
  <c r="J6" i="30"/>
  <c r="K6" i="30"/>
  <c r="J7" i="30"/>
  <c r="K7" i="30"/>
  <c r="J8" i="30"/>
  <c r="K8" i="30"/>
  <c r="K4" i="30"/>
  <c r="J4" i="30"/>
  <c r="J5" i="30"/>
  <c r="K5" i="30"/>
  <c r="D2" i="50"/>
  <c r="D25" i="51"/>
  <c r="D2" i="49"/>
  <c r="D110" i="53"/>
  <c r="E86" i="53" s="1"/>
  <c r="D110" i="52"/>
  <c r="E86" i="52" s="1"/>
  <c r="D67" i="51"/>
  <c r="D106" i="51"/>
  <c r="D2" i="51"/>
  <c r="D100" i="50"/>
  <c r="D106" i="50"/>
  <c r="D86" i="50"/>
  <c r="D67" i="50"/>
  <c r="D106" i="49"/>
  <c r="D100" i="49"/>
  <c r="D67" i="49"/>
  <c r="D86" i="49"/>
  <c r="D25" i="49"/>
  <c r="D4" i="48"/>
  <c r="D5" i="48"/>
  <c r="D8" i="48"/>
  <c r="D7" i="48"/>
  <c r="E9" i="48"/>
  <c r="E4" i="48"/>
  <c r="D9" i="48"/>
  <c r="E100" i="53" l="1"/>
  <c r="E110" i="53"/>
  <c r="E23" i="53"/>
  <c r="E45" i="53"/>
  <c r="E74" i="53"/>
  <c r="E36" i="53"/>
  <c r="E38" i="53"/>
  <c r="E49" i="53"/>
  <c r="E10" i="53"/>
  <c r="E81" i="53"/>
  <c r="E21" i="53"/>
  <c r="E105" i="53"/>
  <c r="E83" i="53"/>
  <c r="E43" i="53"/>
  <c r="E63" i="53"/>
  <c r="E80" i="53"/>
  <c r="E48" i="53"/>
  <c r="E34" i="53"/>
  <c r="E55" i="53"/>
  <c r="E84" i="53"/>
  <c r="E46" i="53"/>
  <c r="E57" i="53"/>
  <c r="E58" i="53"/>
  <c r="E19" i="53"/>
  <c r="E91" i="53"/>
  <c r="E31" i="53"/>
  <c r="E12" i="53"/>
  <c r="E93" i="53"/>
  <c r="E51" i="53"/>
  <c r="E76" i="53"/>
  <c r="E98" i="53"/>
  <c r="E71" i="53"/>
  <c r="E35" i="53"/>
  <c r="E78" i="53"/>
  <c r="E11" i="53"/>
  <c r="E27" i="53"/>
  <c r="E54" i="53"/>
  <c r="E64" i="53"/>
  <c r="E109" i="53"/>
  <c r="E56" i="53"/>
  <c r="E69" i="53"/>
  <c r="E70" i="53"/>
  <c r="E30" i="53"/>
  <c r="E101" i="53"/>
  <c r="E41" i="53"/>
  <c r="E22" i="53"/>
  <c r="E108" i="53"/>
  <c r="E59" i="53"/>
  <c r="E4" i="53"/>
  <c r="E66" i="53"/>
  <c r="E40" i="53"/>
  <c r="E33" i="53"/>
  <c r="E44" i="53"/>
  <c r="E39" i="53"/>
  <c r="E94" i="53"/>
  <c r="E85" i="53"/>
  <c r="E6" i="53"/>
  <c r="E77" i="53"/>
  <c r="E9" i="53"/>
  <c r="E90" i="53"/>
  <c r="E50" i="53"/>
  <c r="E28" i="53"/>
  <c r="E61" i="53"/>
  <c r="E42" i="53"/>
  <c r="E75" i="53"/>
  <c r="E13" i="53"/>
  <c r="E29" i="53"/>
  <c r="E68" i="53"/>
  <c r="E62" i="53"/>
  <c r="E17" i="53"/>
  <c r="E92" i="53"/>
  <c r="E103" i="53"/>
  <c r="E14" i="53"/>
  <c r="E95" i="53"/>
  <c r="E16" i="53"/>
  <c r="E88" i="53"/>
  <c r="E18" i="53"/>
  <c r="E102" i="53"/>
  <c r="E60" i="53"/>
  <c r="E47" i="53"/>
  <c r="E72" i="53"/>
  <c r="E52" i="53"/>
  <c r="E3" i="53"/>
  <c r="E79" i="53"/>
  <c r="E24" i="53"/>
  <c r="E26" i="53"/>
  <c r="E97" i="53"/>
  <c r="E7" i="53"/>
  <c r="E89" i="53"/>
  <c r="E82" i="53"/>
  <c r="E15" i="53"/>
  <c r="E99" i="53"/>
  <c r="E73" i="53"/>
  <c r="E25" i="53"/>
  <c r="E96" i="53"/>
  <c r="E20" i="53"/>
  <c r="E5" i="53"/>
  <c r="E53" i="53"/>
  <c r="E37" i="53"/>
  <c r="E8" i="53"/>
  <c r="E32" i="53"/>
  <c r="E2" i="53"/>
  <c r="E107" i="53"/>
  <c r="E67" i="53"/>
  <c r="E87" i="53"/>
  <c r="E104" i="53"/>
  <c r="E65" i="53"/>
  <c r="E106" i="53"/>
  <c r="E25" i="52"/>
  <c r="E2" i="52"/>
  <c r="E67" i="52"/>
  <c r="E110" i="52"/>
  <c r="E92" i="52"/>
  <c r="E94" i="52"/>
  <c r="E45" i="52"/>
  <c r="E78" i="52"/>
  <c r="E83" i="52"/>
  <c r="E28" i="52"/>
  <c r="E70" i="52"/>
  <c r="E73" i="52"/>
  <c r="E54" i="52"/>
  <c r="E29" i="52"/>
  <c r="E59" i="52"/>
  <c r="E21" i="52"/>
  <c r="E13" i="52"/>
  <c r="E64" i="52"/>
  <c r="E89" i="52"/>
  <c r="E22" i="52"/>
  <c r="E47" i="52"/>
  <c r="E103" i="52"/>
  <c r="E108" i="52"/>
  <c r="E88" i="52"/>
  <c r="E39" i="52"/>
  <c r="E75" i="52"/>
  <c r="E85" i="52"/>
  <c r="E12" i="52"/>
  <c r="E81" i="52"/>
  <c r="E42" i="52"/>
  <c r="E11" i="52"/>
  <c r="E6" i="52"/>
  <c r="E33" i="52"/>
  <c r="E9" i="52"/>
  <c r="E27" i="52"/>
  <c r="E62" i="52"/>
  <c r="E65" i="52"/>
  <c r="E7" i="52"/>
  <c r="E52" i="52"/>
  <c r="E18" i="52"/>
  <c r="E43" i="52"/>
  <c r="E41" i="52"/>
  <c r="E34" i="52"/>
  <c r="E97" i="52"/>
  <c r="E98" i="52"/>
  <c r="E84" i="52"/>
  <c r="E57" i="52"/>
  <c r="E31" i="52"/>
  <c r="E23" i="52"/>
  <c r="E26" i="52"/>
  <c r="E49" i="52"/>
  <c r="E79" i="52"/>
  <c r="E63" i="52"/>
  <c r="E17" i="52"/>
  <c r="E15" i="52"/>
  <c r="E109" i="52"/>
  <c r="E24" i="52"/>
  <c r="E61" i="52"/>
  <c r="E53" i="52"/>
  <c r="E16" i="52"/>
  <c r="E10" i="52"/>
  <c r="E4" i="52"/>
  <c r="E66" i="52"/>
  <c r="E71" i="52"/>
  <c r="E44" i="52"/>
  <c r="E58" i="52"/>
  <c r="E99" i="52"/>
  <c r="E93" i="52"/>
  <c r="E36" i="52"/>
  <c r="E50" i="52"/>
  <c r="E14" i="52"/>
  <c r="E80" i="52"/>
  <c r="E105" i="52"/>
  <c r="E74" i="52"/>
  <c r="E69" i="52"/>
  <c r="E3" i="52"/>
  <c r="E19" i="52"/>
  <c r="E46" i="52"/>
  <c r="E82" i="52"/>
  <c r="E77" i="52"/>
  <c r="E90" i="52"/>
  <c r="E95" i="52"/>
  <c r="E38" i="52"/>
  <c r="E40" i="52"/>
  <c r="E56" i="52"/>
  <c r="E101" i="52"/>
  <c r="E5" i="52"/>
  <c r="E91" i="52"/>
  <c r="E60" i="52"/>
  <c r="E51" i="52"/>
  <c r="E30" i="52"/>
  <c r="E35" i="52"/>
  <c r="E102" i="52"/>
  <c r="E100" i="52"/>
  <c r="E68" i="52"/>
  <c r="E20" i="52"/>
  <c r="E48" i="52"/>
  <c r="E32" i="52"/>
  <c r="E55" i="52"/>
  <c r="E107" i="52"/>
  <c r="E8" i="52"/>
  <c r="E104" i="52"/>
  <c r="E76" i="52"/>
  <c r="E96" i="52"/>
  <c r="E72" i="52"/>
  <c r="E37" i="52"/>
  <c r="E87" i="52"/>
  <c r="E106" i="52"/>
  <c r="D110" i="51"/>
  <c r="E106" i="51" s="1"/>
  <c r="D110" i="50"/>
  <c r="E86" i="50" s="1"/>
  <c r="D110" i="49"/>
  <c r="E67" i="51" l="1"/>
  <c r="E110" i="51"/>
  <c r="E14" i="51"/>
  <c r="E5" i="51"/>
  <c r="E29" i="51"/>
  <c r="E24" i="51"/>
  <c r="E50" i="51"/>
  <c r="E54" i="51"/>
  <c r="E11" i="51"/>
  <c r="E52" i="51"/>
  <c r="E95" i="51"/>
  <c r="E33" i="51"/>
  <c r="E73" i="51"/>
  <c r="E27" i="51"/>
  <c r="E103" i="51"/>
  <c r="E17" i="51"/>
  <c r="E22" i="51"/>
  <c r="E98" i="51"/>
  <c r="E42" i="51"/>
  <c r="E12" i="51"/>
  <c r="E99" i="51"/>
  <c r="E45" i="51"/>
  <c r="E28" i="51"/>
  <c r="E37" i="51"/>
  <c r="E85" i="51"/>
  <c r="E58" i="51"/>
  <c r="E109" i="51"/>
  <c r="E31" i="51"/>
  <c r="E61" i="51"/>
  <c r="E47" i="51"/>
  <c r="E84" i="51"/>
  <c r="E39" i="51"/>
  <c r="E4" i="51"/>
  <c r="E87" i="51"/>
  <c r="E18" i="51"/>
  <c r="E35" i="51"/>
  <c r="E6" i="51"/>
  <c r="E15" i="51"/>
  <c r="E63" i="51"/>
  <c r="E38" i="51"/>
  <c r="E49" i="51"/>
  <c r="E64" i="51"/>
  <c r="E69" i="51"/>
  <c r="E16" i="51"/>
  <c r="E51" i="51"/>
  <c r="E71" i="51"/>
  <c r="E21" i="51"/>
  <c r="E13" i="51"/>
  <c r="E93" i="51"/>
  <c r="E43" i="51"/>
  <c r="E30" i="51"/>
  <c r="E94" i="51"/>
  <c r="E65" i="51"/>
  <c r="E57" i="51"/>
  <c r="E78" i="51"/>
  <c r="E81" i="51"/>
  <c r="E36" i="51"/>
  <c r="E60" i="51"/>
  <c r="E83" i="51"/>
  <c r="E41" i="51"/>
  <c r="E23" i="51"/>
  <c r="E108" i="51"/>
  <c r="E59" i="51"/>
  <c r="E89" i="51"/>
  <c r="E74" i="51"/>
  <c r="E53" i="51"/>
  <c r="E7" i="51"/>
  <c r="E40" i="51"/>
  <c r="E56" i="51"/>
  <c r="E62" i="51"/>
  <c r="E26" i="51"/>
  <c r="E88" i="51"/>
  <c r="E66" i="51"/>
  <c r="E10" i="51"/>
  <c r="E90" i="51"/>
  <c r="E55" i="51"/>
  <c r="E82" i="51"/>
  <c r="E92" i="51"/>
  <c r="E70" i="51"/>
  <c r="E34" i="51"/>
  <c r="E75" i="51"/>
  <c r="E9" i="51"/>
  <c r="E97" i="51"/>
  <c r="E80" i="51"/>
  <c r="E19" i="51"/>
  <c r="E102" i="51"/>
  <c r="E77" i="51"/>
  <c r="E91" i="51"/>
  <c r="E105" i="51"/>
  <c r="E101" i="51"/>
  <c r="E44" i="51"/>
  <c r="E3" i="51"/>
  <c r="E79" i="51"/>
  <c r="E46" i="51"/>
  <c r="E25" i="51"/>
  <c r="E72" i="51"/>
  <c r="E86" i="51"/>
  <c r="E8" i="51"/>
  <c r="E68" i="51"/>
  <c r="E32" i="51"/>
  <c r="E104" i="51"/>
  <c r="E48" i="51"/>
  <c r="E20" i="51"/>
  <c r="E96" i="51"/>
  <c r="E107" i="51"/>
  <c r="E100" i="51"/>
  <c r="E76" i="51"/>
  <c r="E2" i="51"/>
  <c r="E67" i="50"/>
  <c r="E100" i="50"/>
  <c r="E110" i="50"/>
  <c r="E109" i="50"/>
  <c r="E105" i="50"/>
  <c r="E36" i="50"/>
  <c r="E49" i="50"/>
  <c r="E88" i="50"/>
  <c r="E69" i="50"/>
  <c r="E58" i="50"/>
  <c r="E82" i="50"/>
  <c r="E22" i="50"/>
  <c r="E104" i="50"/>
  <c r="E73" i="50"/>
  <c r="E14" i="50"/>
  <c r="E95" i="50"/>
  <c r="E39" i="50"/>
  <c r="E93" i="50"/>
  <c r="E64" i="50"/>
  <c r="E57" i="50"/>
  <c r="E38" i="50"/>
  <c r="E81" i="50"/>
  <c r="E11" i="50"/>
  <c r="E92" i="50"/>
  <c r="E33" i="50"/>
  <c r="E84" i="50"/>
  <c r="E24" i="50"/>
  <c r="E108" i="50"/>
  <c r="E43" i="50"/>
  <c r="E85" i="50"/>
  <c r="E5" i="50"/>
  <c r="E66" i="50"/>
  <c r="E98" i="50"/>
  <c r="E91" i="50"/>
  <c r="E21" i="50"/>
  <c r="E103" i="50"/>
  <c r="E42" i="50"/>
  <c r="E13" i="50"/>
  <c r="E94" i="50"/>
  <c r="E35" i="50"/>
  <c r="E59" i="50"/>
  <c r="E65" i="50"/>
  <c r="E47" i="50"/>
  <c r="E80" i="50"/>
  <c r="E10" i="50"/>
  <c r="E102" i="50"/>
  <c r="E31" i="50"/>
  <c r="E6" i="50"/>
  <c r="E52" i="50"/>
  <c r="E23" i="50"/>
  <c r="E55" i="50"/>
  <c r="E45" i="50"/>
  <c r="E75" i="50"/>
  <c r="E4" i="50"/>
  <c r="E89" i="50"/>
  <c r="E90" i="50"/>
  <c r="E19" i="50"/>
  <c r="E16" i="50"/>
  <c r="E41" i="50"/>
  <c r="E46" i="50"/>
  <c r="E61" i="50"/>
  <c r="E34" i="50"/>
  <c r="E17" i="50"/>
  <c r="E54" i="50"/>
  <c r="E3" i="50"/>
  <c r="E79" i="50"/>
  <c r="E9" i="50"/>
  <c r="E99" i="50"/>
  <c r="E30" i="50"/>
  <c r="E77" i="50"/>
  <c r="E51" i="50"/>
  <c r="E97" i="50"/>
  <c r="E71" i="50"/>
  <c r="E44" i="50"/>
  <c r="E56" i="50"/>
  <c r="E63" i="50"/>
  <c r="E7" i="50"/>
  <c r="E50" i="50"/>
  <c r="E18" i="50"/>
  <c r="E62" i="50"/>
  <c r="E29" i="50"/>
  <c r="E26" i="50"/>
  <c r="E40" i="50"/>
  <c r="E78" i="50"/>
  <c r="E60" i="50"/>
  <c r="E28" i="50"/>
  <c r="E83" i="50"/>
  <c r="E53" i="50"/>
  <c r="E12" i="50"/>
  <c r="E74" i="50"/>
  <c r="E15" i="50"/>
  <c r="E37" i="50"/>
  <c r="E70" i="50"/>
  <c r="E27" i="50"/>
  <c r="E20" i="50"/>
  <c r="E48" i="50"/>
  <c r="E32" i="50"/>
  <c r="E107" i="50"/>
  <c r="E101" i="50"/>
  <c r="E72" i="50"/>
  <c r="E8" i="50"/>
  <c r="E87" i="50"/>
  <c r="E25" i="50"/>
  <c r="E68" i="50"/>
  <c r="E2" i="50"/>
  <c r="E96" i="50"/>
  <c r="E76" i="50"/>
  <c r="E106" i="50"/>
  <c r="E98" i="49"/>
  <c r="E82" i="49"/>
  <c r="E62" i="49"/>
  <c r="E110" i="49"/>
  <c r="E94" i="49"/>
  <c r="E70" i="49"/>
  <c r="E54" i="49"/>
  <c r="E102" i="49"/>
  <c r="E78" i="49"/>
  <c r="E58" i="49"/>
  <c r="E90" i="49"/>
  <c r="E74" i="49"/>
  <c r="E66" i="49"/>
  <c r="E15" i="49"/>
  <c r="E97" i="49"/>
  <c r="E9" i="49"/>
  <c r="E24" i="49"/>
  <c r="E71" i="49"/>
  <c r="E103" i="49"/>
  <c r="E109" i="49"/>
  <c r="E11" i="49"/>
  <c r="E83" i="49"/>
  <c r="E75" i="49"/>
  <c r="E45" i="49"/>
  <c r="E17" i="49"/>
  <c r="E14" i="49"/>
  <c r="E56" i="49"/>
  <c r="E101" i="49"/>
  <c r="E4" i="49"/>
  <c r="E10" i="49"/>
  <c r="E21" i="49"/>
  <c r="E3" i="49"/>
  <c r="E84" i="49"/>
  <c r="E46" i="49"/>
  <c r="E77" i="49"/>
  <c r="E28" i="49"/>
  <c r="E29" i="49"/>
  <c r="E85" i="49"/>
  <c r="E31" i="49"/>
  <c r="E35" i="49"/>
  <c r="E41" i="49"/>
  <c r="E13" i="49"/>
  <c r="E105" i="49"/>
  <c r="E95" i="49"/>
  <c r="E37" i="49"/>
  <c r="E39" i="49"/>
  <c r="E27" i="49"/>
  <c r="E92" i="49"/>
  <c r="E64" i="49"/>
  <c r="E26" i="49"/>
  <c r="E51" i="49"/>
  <c r="E23" i="49"/>
  <c r="E40" i="49"/>
  <c r="E5" i="49"/>
  <c r="E47" i="49"/>
  <c r="E49" i="49"/>
  <c r="E88" i="49"/>
  <c r="E22" i="49"/>
  <c r="E108" i="49"/>
  <c r="E50" i="49"/>
  <c r="E61" i="49"/>
  <c r="E34" i="49"/>
  <c r="E99" i="49"/>
  <c r="E93" i="49"/>
  <c r="E65" i="49"/>
  <c r="E91" i="49"/>
  <c r="E30" i="49"/>
  <c r="E69" i="49"/>
  <c r="E59" i="49"/>
  <c r="E7" i="49"/>
  <c r="E43" i="49"/>
  <c r="E16" i="49"/>
  <c r="E60" i="49"/>
  <c r="E73" i="49"/>
  <c r="E44" i="49"/>
  <c r="E6" i="49"/>
  <c r="E89" i="49"/>
  <c r="E33" i="49"/>
  <c r="E42" i="49"/>
  <c r="E79" i="49"/>
  <c r="E80" i="49"/>
  <c r="E19" i="49"/>
  <c r="E52" i="49"/>
  <c r="E36" i="49"/>
  <c r="E81" i="49"/>
  <c r="E12" i="49"/>
  <c r="E53" i="49"/>
  <c r="E18" i="49"/>
  <c r="E38" i="49"/>
  <c r="E57" i="49"/>
  <c r="E63" i="49"/>
  <c r="E2" i="49"/>
  <c r="E68" i="49"/>
  <c r="E20" i="49"/>
  <c r="E76" i="49"/>
  <c r="E55" i="49"/>
  <c r="E104" i="49"/>
  <c r="E72" i="49"/>
  <c r="E87" i="49"/>
  <c r="E96" i="49"/>
  <c r="E32" i="49"/>
  <c r="E107" i="49"/>
  <c r="E48" i="49"/>
  <c r="E8" i="49"/>
  <c r="E67" i="49"/>
  <c r="E106" i="49"/>
  <c r="E25" i="49"/>
  <c r="E100" i="49"/>
  <c r="E86" i="49"/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I10" i="1"/>
  <c r="G3" i="1"/>
  <c r="I3" i="1" s="1"/>
  <c r="G4" i="1"/>
  <c r="G5" i="1"/>
  <c r="I5" i="1" s="1"/>
  <c r="G6" i="1"/>
  <c r="H6" i="1" s="1"/>
  <c r="G7" i="1"/>
  <c r="G8" i="1"/>
  <c r="G9" i="1"/>
  <c r="H9" i="1" s="1"/>
  <c r="G10" i="1"/>
  <c r="H10" i="1" s="1"/>
  <c r="G11" i="1"/>
  <c r="I11" i="1" s="1"/>
  <c r="G12" i="1"/>
  <c r="G13" i="1"/>
  <c r="I13" i="1" s="1"/>
  <c r="G14" i="1"/>
  <c r="H14" i="1" s="1"/>
  <c r="G15" i="1"/>
  <c r="H15" i="1" s="1"/>
  <c r="G16" i="1"/>
  <c r="G17" i="1"/>
  <c r="H17" i="1" s="1"/>
  <c r="G18" i="1"/>
  <c r="H18" i="1" s="1"/>
  <c r="G19" i="1"/>
  <c r="I19" i="1" s="1"/>
  <c r="G20" i="1"/>
  <c r="G21" i="1"/>
  <c r="I21" i="1" s="1"/>
  <c r="G22" i="1"/>
  <c r="H22" i="1" s="1"/>
  <c r="G23" i="1"/>
  <c r="G24" i="1"/>
  <c r="G25" i="1"/>
  <c r="H25" i="1" s="1"/>
  <c r="G26" i="1"/>
  <c r="H26" i="1" s="1"/>
  <c r="G27" i="1"/>
  <c r="I27" i="1" s="1"/>
  <c r="G28" i="1"/>
  <c r="G29" i="1"/>
  <c r="I29" i="1" s="1"/>
  <c r="G30" i="1"/>
  <c r="H30" i="1" s="1"/>
  <c r="G31" i="1"/>
  <c r="H31" i="1" s="1"/>
  <c r="G32" i="1"/>
  <c r="G33" i="1"/>
  <c r="H33" i="1" s="1"/>
  <c r="G34" i="1"/>
  <c r="I34" i="1" s="1"/>
  <c r="G35" i="1"/>
  <c r="I35" i="1" s="1"/>
  <c r="G36" i="1"/>
  <c r="G37" i="1"/>
  <c r="I37" i="1" s="1"/>
  <c r="G38" i="1"/>
  <c r="H38" i="1" s="1"/>
  <c r="G39" i="1"/>
  <c r="G40" i="1"/>
  <c r="G41" i="1"/>
  <c r="H41" i="1" s="1"/>
  <c r="G42" i="1"/>
  <c r="N42" i="1" s="1"/>
  <c r="G43" i="1"/>
  <c r="I43" i="1" s="1"/>
  <c r="G44" i="1"/>
  <c r="G45" i="1"/>
  <c r="I45" i="1" s="1"/>
  <c r="G46" i="1"/>
  <c r="H46" i="1" s="1"/>
  <c r="G47" i="1"/>
  <c r="H47" i="1" s="1"/>
  <c r="G48" i="1"/>
  <c r="I48" i="1" s="1"/>
  <c r="G49" i="1"/>
  <c r="H49" i="1" s="1"/>
  <c r="G50" i="1"/>
  <c r="H50" i="1" s="1"/>
  <c r="G51" i="1"/>
  <c r="I51" i="1" s="1"/>
  <c r="G52" i="1"/>
  <c r="G53" i="1"/>
  <c r="I53" i="1" s="1"/>
  <c r="G54" i="1"/>
  <c r="H54" i="1" s="1"/>
  <c r="G55" i="1"/>
  <c r="G56" i="1"/>
  <c r="G57" i="1"/>
  <c r="H57" i="1" s="1"/>
  <c r="G58" i="1"/>
  <c r="I58" i="1" s="1"/>
  <c r="G59" i="1"/>
  <c r="I59" i="1" s="1"/>
  <c r="G60" i="1"/>
  <c r="G61" i="1"/>
  <c r="I61" i="1" s="1"/>
  <c r="G62" i="1"/>
  <c r="H62" i="1" s="1"/>
  <c r="G63" i="1"/>
  <c r="H63" i="1" s="1"/>
  <c r="G64" i="1"/>
  <c r="G65" i="1"/>
  <c r="H65" i="1" s="1"/>
  <c r="G66" i="1"/>
  <c r="N66" i="1" s="1"/>
  <c r="G67" i="1"/>
  <c r="I67" i="1" s="1"/>
  <c r="G68" i="1"/>
  <c r="G69" i="1"/>
  <c r="M69" i="1" s="1"/>
  <c r="G70" i="1"/>
  <c r="H70" i="1" s="1"/>
  <c r="G71" i="1"/>
  <c r="G72" i="1"/>
  <c r="G73" i="1"/>
  <c r="H73" i="1" s="1"/>
  <c r="G74" i="1"/>
  <c r="N74" i="1" s="1"/>
  <c r="G75" i="1"/>
  <c r="I75" i="1" s="1"/>
  <c r="G76" i="1"/>
  <c r="G77" i="1"/>
  <c r="I77" i="1" s="1"/>
  <c r="G78" i="1"/>
  <c r="H78" i="1" s="1"/>
  <c r="G79" i="1"/>
  <c r="H79" i="1" s="1"/>
  <c r="G80" i="1"/>
  <c r="G81" i="1"/>
  <c r="H81" i="1" s="1"/>
  <c r="G82" i="1"/>
  <c r="I82" i="1" s="1"/>
  <c r="G83" i="1"/>
  <c r="I83" i="1" s="1"/>
  <c r="G84" i="1"/>
  <c r="G85" i="1"/>
  <c r="I85" i="1" s="1"/>
  <c r="G86" i="1"/>
  <c r="H86" i="1" s="1"/>
  <c r="G87" i="1"/>
  <c r="G88" i="1"/>
  <c r="G89" i="1"/>
  <c r="H89" i="1" s="1"/>
  <c r="G90" i="1"/>
  <c r="H90" i="1" s="1"/>
  <c r="G91" i="1"/>
  <c r="I91" i="1" s="1"/>
  <c r="G92" i="1"/>
  <c r="G93" i="1"/>
  <c r="I93" i="1" s="1"/>
  <c r="G94" i="1"/>
  <c r="H94" i="1" s="1"/>
  <c r="G95" i="1"/>
  <c r="H95" i="1" s="1"/>
  <c r="G96" i="1"/>
  <c r="G97" i="1"/>
  <c r="H97" i="1" s="1"/>
  <c r="G98" i="1"/>
  <c r="I98" i="1" s="1"/>
  <c r="G99" i="1"/>
  <c r="I99" i="1" s="1"/>
  <c r="G100" i="1"/>
  <c r="G101" i="1"/>
  <c r="I101" i="1" s="1"/>
  <c r="G102" i="1"/>
  <c r="H102" i="1" s="1"/>
  <c r="G103" i="1"/>
  <c r="G104" i="1"/>
  <c r="G105" i="1"/>
  <c r="H105" i="1" s="1"/>
  <c r="G106" i="1"/>
  <c r="I106" i="1" s="1"/>
  <c r="G107" i="1"/>
  <c r="I107" i="1" s="1"/>
  <c r="G108" i="1"/>
  <c r="G109" i="1"/>
  <c r="I109" i="1" s="1"/>
  <c r="G110" i="1"/>
  <c r="H110" i="1" s="1"/>
  <c r="G111" i="1"/>
  <c r="H111" i="1" s="1"/>
  <c r="G112" i="1"/>
  <c r="N112" i="1" s="1"/>
  <c r="G113" i="1"/>
  <c r="H113" i="1" s="1"/>
  <c r="G114" i="1"/>
  <c r="H114" i="1" s="1"/>
  <c r="G115" i="1"/>
  <c r="I115" i="1" s="1"/>
  <c r="G116" i="1"/>
  <c r="G117" i="1"/>
  <c r="I117" i="1" s="1"/>
  <c r="G118" i="1"/>
  <c r="H118" i="1" s="1"/>
  <c r="G119" i="1"/>
  <c r="G120" i="1"/>
  <c r="G121" i="1"/>
  <c r="O121" i="1" s="1"/>
  <c r="G122" i="1"/>
  <c r="I122" i="1" s="1"/>
  <c r="G123" i="1"/>
  <c r="I123" i="1" s="1"/>
  <c r="G124" i="1"/>
  <c r="G125" i="1"/>
  <c r="I125" i="1" s="1"/>
  <c r="G126" i="1"/>
  <c r="H126" i="1" s="1"/>
  <c r="G127" i="1"/>
  <c r="H127" i="1" s="1"/>
  <c r="G128" i="1"/>
  <c r="G129" i="1"/>
  <c r="H129" i="1" s="1"/>
  <c r="G130" i="1"/>
  <c r="I130" i="1" s="1"/>
  <c r="G131" i="1"/>
  <c r="I131" i="1" s="1"/>
  <c r="G132" i="1"/>
  <c r="G133" i="1"/>
  <c r="I133" i="1" s="1"/>
  <c r="G134" i="1"/>
  <c r="H134" i="1" s="1"/>
  <c r="G135" i="1"/>
  <c r="G136" i="1"/>
  <c r="G137" i="1"/>
  <c r="M137" i="1" s="1"/>
  <c r="G138" i="1"/>
  <c r="H138" i="1" s="1"/>
  <c r="G139" i="1"/>
  <c r="I139" i="1" s="1"/>
  <c r="G140" i="1"/>
  <c r="G141" i="1"/>
  <c r="I141" i="1" s="1"/>
  <c r="G142" i="1"/>
  <c r="H142" i="1" s="1"/>
  <c r="G143" i="1"/>
  <c r="H143" i="1" s="1"/>
  <c r="G144" i="1"/>
  <c r="G145" i="1"/>
  <c r="P145" i="1" s="1"/>
  <c r="G146" i="1"/>
  <c r="I146" i="1" s="1"/>
  <c r="G147" i="1"/>
  <c r="I147" i="1" s="1"/>
  <c r="G148" i="1"/>
  <c r="G149" i="1"/>
  <c r="I149" i="1" s="1"/>
  <c r="G150" i="1"/>
  <c r="H150" i="1" s="1"/>
  <c r="G151" i="1"/>
  <c r="G152" i="1"/>
  <c r="G153" i="1"/>
  <c r="M153" i="1" s="1"/>
  <c r="G154" i="1"/>
  <c r="N154" i="1" s="1"/>
  <c r="G155" i="1"/>
  <c r="I155" i="1" s="1"/>
  <c r="G156" i="1"/>
  <c r="G157" i="1"/>
  <c r="I157" i="1" s="1"/>
  <c r="G158" i="1"/>
  <c r="H158" i="1" s="1"/>
  <c r="G159" i="1"/>
  <c r="H159" i="1" s="1"/>
  <c r="G160" i="1"/>
  <c r="G161" i="1"/>
  <c r="H161" i="1" s="1"/>
  <c r="G162" i="1"/>
  <c r="I162" i="1" s="1"/>
  <c r="G163" i="1"/>
  <c r="I163" i="1" s="1"/>
  <c r="G164" i="1"/>
  <c r="G165" i="1"/>
  <c r="I165" i="1" s="1"/>
  <c r="G166" i="1"/>
  <c r="H166" i="1" s="1"/>
  <c r="G167" i="1"/>
  <c r="G168" i="1"/>
  <c r="G169" i="1"/>
  <c r="M169" i="1" s="1"/>
  <c r="G170" i="1"/>
  <c r="I170" i="1" s="1"/>
  <c r="G171" i="1"/>
  <c r="I171" i="1" s="1"/>
  <c r="G172" i="1"/>
  <c r="G173" i="1"/>
  <c r="I173" i="1" s="1"/>
  <c r="G174" i="1"/>
  <c r="H174" i="1" s="1"/>
  <c r="G175" i="1"/>
  <c r="H175" i="1" s="1"/>
  <c r="G176" i="1"/>
  <c r="N176" i="1" s="1"/>
  <c r="G177" i="1"/>
  <c r="H177" i="1" s="1"/>
  <c r="G178" i="1"/>
  <c r="N178" i="1" s="1"/>
  <c r="G179" i="1"/>
  <c r="I179" i="1" s="1"/>
  <c r="G180" i="1"/>
  <c r="G181" i="1"/>
  <c r="I181" i="1" s="1"/>
  <c r="G182" i="1"/>
  <c r="H182" i="1" s="1"/>
  <c r="G183" i="1"/>
  <c r="G184" i="1"/>
  <c r="G185" i="1"/>
  <c r="M185" i="1" s="1"/>
  <c r="G186" i="1"/>
  <c r="H186" i="1" s="1"/>
  <c r="G187" i="1"/>
  <c r="I187" i="1" s="1"/>
  <c r="G188" i="1"/>
  <c r="G189" i="1"/>
  <c r="I189" i="1" s="1"/>
  <c r="G190" i="1"/>
  <c r="H190" i="1" s="1"/>
  <c r="G191" i="1"/>
  <c r="H191" i="1" s="1"/>
  <c r="G192" i="1"/>
  <c r="G193" i="1"/>
  <c r="H193" i="1" s="1"/>
  <c r="G194" i="1"/>
  <c r="H194" i="1" s="1"/>
  <c r="G195" i="1"/>
  <c r="I195" i="1" s="1"/>
  <c r="G196" i="1"/>
  <c r="G197" i="1"/>
  <c r="I197" i="1" s="1"/>
  <c r="G198" i="1"/>
  <c r="H198" i="1" s="1"/>
  <c r="G199" i="1"/>
  <c r="G200" i="1"/>
  <c r="G201" i="1"/>
  <c r="M201" i="1" s="1"/>
  <c r="G202" i="1"/>
  <c r="H202" i="1" s="1"/>
  <c r="G203" i="1"/>
  <c r="I203" i="1" s="1"/>
  <c r="G204" i="1"/>
  <c r="G205" i="1"/>
  <c r="I205" i="1" s="1"/>
  <c r="G206" i="1"/>
  <c r="H206" i="1" s="1"/>
  <c r="G207" i="1"/>
  <c r="H207" i="1" s="1"/>
  <c r="G208" i="1"/>
  <c r="G209" i="1"/>
  <c r="H209" i="1" s="1"/>
  <c r="G210" i="1"/>
  <c r="I210" i="1" s="1"/>
  <c r="G211" i="1"/>
  <c r="I211" i="1" s="1"/>
  <c r="G212" i="1"/>
  <c r="G213" i="1"/>
  <c r="I213" i="1" s="1"/>
  <c r="G214" i="1"/>
  <c r="H214" i="1" s="1"/>
  <c r="G215" i="1"/>
  <c r="N215" i="1" s="1"/>
  <c r="G216" i="1"/>
  <c r="G217" i="1"/>
  <c r="M217" i="1" s="1"/>
  <c r="G218" i="1"/>
  <c r="H218" i="1" s="1"/>
  <c r="G219" i="1"/>
  <c r="I219" i="1" s="1"/>
  <c r="G220" i="1"/>
  <c r="G221" i="1"/>
  <c r="I221" i="1" s="1"/>
  <c r="G222" i="1"/>
  <c r="P222" i="1" s="1"/>
  <c r="G223" i="1"/>
  <c r="H223" i="1" s="1"/>
  <c r="G224" i="1"/>
  <c r="G225" i="1"/>
  <c r="H225" i="1" s="1"/>
  <c r="G226" i="1"/>
  <c r="I226" i="1" s="1"/>
  <c r="G227" i="1"/>
  <c r="I227" i="1" s="1"/>
  <c r="G228" i="1"/>
  <c r="G229" i="1"/>
  <c r="I229" i="1" s="1"/>
  <c r="G230" i="1"/>
  <c r="H230" i="1" s="1"/>
  <c r="G231" i="1"/>
  <c r="G232" i="1"/>
  <c r="G233" i="1"/>
  <c r="M233" i="1" s="1"/>
  <c r="G234" i="1"/>
  <c r="I234" i="1" s="1"/>
  <c r="G235" i="1"/>
  <c r="I235" i="1" s="1"/>
  <c r="G236" i="1"/>
  <c r="G237" i="1"/>
  <c r="I237" i="1" s="1"/>
  <c r="G238" i="1"/>
  <c r="H238" i="1" s="1"/>
  <c r="G239" i="1"/>
  <c r="H239" i="1" s="1"/>
  <c r="G240" i="1"/>
  <c r="I240" i="1" s="1"/>
  <c r="G241" i="1"/>
  <c r="H241" i="1" s="1"/>
  <c r="G242" i="1"/>
  <c r="N242" i="1" s="1"/>
  <c r="G243" i="1"/>
  <c r="I243" i="1" s="1"/>
  <c r="G244" i="1"/>
  <c r="G245" i="1"/>
  <c r="I245" i="1" s="1"/>
  <c r="G246" i="1"/>
  <c r="H246" i="1" s="1"/>
  <c r="G247" i="1"/>
  <c r="G248" i="1"/>
  <c r="G249" i="1"/>
  <c r="M249" i="1" s="1"/>
  <c r="G250" i="1"/>
  <c r="I250" i="1" s="1"/>
  <c r="G251" i="1"/>
  <c r="I251" i="1" s="1"/>
  <c r="G252" i="1"/>
  <c r="G253" i="1"/>
  <c r="I253" i="1" s="1"/>
  <c r="G254" i="1"/>
  <c r="H254" i="1" s="1"/>
  <c r="G255" i="1"/>
  <c r="H255" i="1" s="1"/>
  <c r="G256" i="1"/>
  <c r="G257" i="1"/>
  <c r="H257" i="1" s="1"/>
  <c r="G258" i="1"/>
  <c r="I258" i="1" s="1"/>
  <c r="G259" i="1"/>
  <c r="I259" i="1" s="1"/>
  <c r="G260" i="1"/>
  <c r="G261" i="1"/>
  <c r="I261" i="1" s="1"/>
  <c r="G262" i="1"/>
  <c r="H262" i="1" s="1"/>
  <c r="G263" i="1"/>
  <c r="G264" i="1"/>
  <c r="G265" i="1"/>
  <c r="M265" i="1" s="1"/>
  <c r="G266" i="1"/>
  <c r="H266" i="1" s="1"/>
  <c r="G267" i="1"/>
  <c r="I267" i="1" s="1"/>
  <c r="G268" i="1"/>
  <c r="G269" i="1"/>
  <c r="I269" i="1" s="1"/>
  <c r="G270" i="1"/>
  <c r="H270" i="1" s="1"/>
  <c r="G271" i="1"/>
  <c r="H271" i="1" s="1"/>
  <c r="G272" i="1"/>
  <c r="G273" i="1"/>
  <c r="H273" i="1" s="1"/>
  <c r="G274" i="1"/>
  <c r="I274" i="1" s="1"/>
  <c r="G275" i="1"/>
  <c r="I275" i="1" s="1"/>
  <c r="G276" i="1"/>
  <c r="G277" i="1"/>
  <c r="I277" i="1" s="1"/>
  <c r="G278" i="1"/>
  <c r="H278" i="1" s="1"/>
  <c r="G279" i="1"/>
  <c r="G280" i="1"/>
  <c r="G281" i="1"/>
  <c r="M281" i="1" s="1"/>
  <c r="G282" i="1"/>
  <c r="I282" i="1" s="1"/>
  <c r="G283" i="1"/>
  <c r="I283" i="1" s="1"/>
  <c r="G284" i="1"/>
  <c r="G285" i="1"/>
  <c r="I285" i="1" s="1"/>
  <c r="G286" i="1"/>
  <c r="H286" i="1" s="1"/>
  <c r="G287" i="1"/>
  <c r="H287" i="1" s="1"/>
  <c r="G288" i="1"/>
  <c r="G289" i="1"/>
  <c r="H289" i="1" s="1"/>
  <c r="G290" i="1"/>
  <c r="H290" i="1" s="1"/>
  <c r="G291" i="1"/>
  <c r="I291" i="1" s="1"/>
  <c r="G292" i="1"/>
  <c r="G293" i="1"/>
  <c r="I293" i="1" s="1"/>
  <c r="G294" i="1"/>
  <c r="H294" i="1" s="1"/>
  <c r="G295" i="1"/>
  <c r="G296" i="1"/>
  <c r="G297" i="1"/>
  <c r="M297" i="1" s="1"/>
  <c r="G298" i="1"/>
  <c r="N298" i="1" s="1"/>
  <c r="G299" i="1"/>
  <c r="I299" i="1" s="1"/>
  <c r="G300" i="1"/>
  <c r="G301" i="1"/>
  <c r="I301" i="1" s="1"/>
  <c r="G302" i="1"/>
  <c r="H302" i="1" s="1"/>
  <c r="G303" i="1"/>
  <c r="H303" i="1" s="1"/>
  <c r="G304" i="1"/>
  <c r="I304" i="1" s="1"/>
  <c r="G305" i="1"/>
  <c r="H305" i="1" s="1"/>
  <c r="G306" i="1"/>
  <c r="N306" i="1" s="1"/>
  <c r="G307" i="1"/>
  <c r="I307" i="1" s="1"/>
  <c r="G308" i="1"/>
  <c r="G309" i="1"/>
  <c r="I309" i="1" s="1"/>
  <c r="G310" i="1"/>
  <c r="H310" i="1" s="1"/>
  <c r="G311" i="1"/>
  <c r="G312" i="1"/>
  <c r="G313" i="1"/>
  <c r="M313" i="1" s="1"/>
  <c r="G314" i="1"/>
  <c r="H314" i="1" s="1"/>
  <c r="G315" i="1"/>
  <c r="I315" i="1" s="1"/>
  <c r="G316" i="1"/>
  <c r="G317" i="1"/>
  <c r="I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I323" i="1" s="1"/>
  <c r="G324" i="1"/>
  <c r="G325" i="1"/>
  <c r="I325" i="1" s="1"/>
  <c r="G326" i="1"/>
  <c r="H326" i="1" s="1"/>
  <c r="G327" i="1"/>
  <c r="G328" i="1"/>
  <c r="G329" i="1"/>
  <c r="M329" i="1" s="1"/>
  <c r="G330" i="1"/>
  <c r="G331" i="1"/>
  <c r="I331" i="1" s="1"/>
  <c r="G332" i="1"/>
  <c r="G333" i="1"/>
  <c r="I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I339" i="1" s="1"/>
  <c r="G340" i="1"/>
  <c r="G341" i="1"/>
  <c r="I341" i="1" s="1"/>
  <c r="G342" i="1"/>
  <c r="H342" i="1" s="1"/>
  <c r="G343" i="1"/>
  <c r="G344" i="1"/>
  <c r="G345" i="1"/>
  <c r="M345" i="1" s="1"/>
  <c r="G346" i="1"/>
  <c r="G347" i="1"/>
  <c r="I347" i="1" s="1"/>
  <c r="G348" i="1"/>
  <c r="G349" i="1"/>
  <c r="I349" i="1" s="1"/>
  <c r="G350" i="1"/>
  <c r="H350" i="1" s="1"/>
  <c r="G351" i="1"/>
  <c r="H351" i="1" s="1"/>
  <c r="G352" i="1"/>
  <c r="H352" i="1" s="1"/>
  <c r="G353" i="1"/>
  <c r="H353" i="1" s="1"/>
  <c r="G354" i="1"/>
  <c r="G355" i="1"/>
  <c r="I355" i="1" s="1"/>
  <c r="G356" i="1"/>
  <c r="G357" i="1"/>
  <c r="O357" i="1" s="1"/>
  <c r="E92" i="1"/>
  <c r="E108" i="1"/>
  <c r="E283" i="1"/>
  <c r="E308" i="1"/>
  <c r="C3" i="1"/>
  <c r="E3" i="1" s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6" i="1"/>
  <c r="E56" i="1" s="1"/>
  <c r="C57" i="1"/>
  <c r="E57" i="1" s="1"/>
  <c r="C58" i="1"/>
  <c r="E58" i="1" s="1"/>
  <c r="C59" i="1"/>
  <c r="E59" i="1" s="1"/>
  <c r="C60" i="1"/>
  <c r="E60" i="1" s="1"/>
  <c r="C61" i="1"/>
  <c r="E61" i="1" s="1"/>
  <c r="C62" i="1"/>
  <c r="E62" i="1" s="1"/>
  <c r="C63" i="1"/>
  <c r="E63" i="1" s="1"/>
  <c r="C64" i="1"/>
  <c r="E64" i="1" s="1"/>
  <c r="C65" i="1"/>
  <c r="E65" i="1" s="1"/>
  <c r="C66" i="1"/>
  <c r="E66" i="1" s="1"/>
  <c r="C67" i="1"/>
  <c r="E67" i="1" s="1"/>
  <c r="C68" i="1"/>
  <c r="E68" i="1" s="1"/>
  <c r="C69" i="1"/>
  <c r="E69" i="1" s="1"/>
  <c r="C70" i="1"/>
  <c r="E70" i="1" s="1"/>
  <c r="C71" i="1"/>
  <c r="E71" i="1" s="1"/>
  <c r="C72" i="1"/>
  <c r="E72" i="1" s="1"/>
  <c r="C73" i="1"/>
  <c r="E73" i="1" s="1"/>
  <c r="C74" i="1"/>
  <c r="E74" i="1" s="1"/>
  <c r="C75" i="1"/>
  <c r="E75" i="1" s="1"/>
  <c r="C76" i="1"/>
  <c r="E76" i="1" s="1"/>
  <c r="C77" i="1"/>
  <c r="E77" i="1" s="1"/>
  <c r="C78" i="1"/>
  <c r="E78" i="1" s="1"/>
  <c r="C79" i="1"/>
  <c r="E79" i="1" s="1"/>
  <c r="C80" i="1"/>
  <c r="E80" i="1" s="1"/>
  <c r="C81" i="1"/>
  <c r="E81" i="1" s="1"/>
  <c r="C82" i="1"/>
  <c r="E82" i="1" s="1"/>
  <c r="C83" i="1"/>
  <c r="E83" i="1" s="1"/>
  <c r="C84" i="1"/>
  <c r="E84" i="1" s="1"/>
  <c r="C85" i="1"/>
  <c r="E85" i="1" s="1"/>
  <c r="C86" i="1"/>
  <c r="E86" i="1" s="1"/>
  <c r="C87" i="1"/>
  <c r="E87" i="1" s="1"/>
  <c r="C88" i="1"/>
  <c r="E88" i="1" s="1"/>
  <c r="C89" i="1"/>
  <c r="E89" i="1" s="1"/>
  <c r="C90" i="1"/>
  <c r="E90" i="1" s="1"/>
  <c r="C91" i="1"/>
  <c r="E91" i="1" s="1"/>
  <c r="C92" i="1"/>
  <c r="C93" i="1"/>
  <c r="E93" i="1" s="1"/>
  <c r="C94" i="1"/>
  <c r="E94" i="1" s="1"/>
  <c r="C95" i="1"/>
  <c r="E95" i="1" s="1"/>
  <c r="C96" i="1"/>
  <c r="E96" i="1" s="1"/>
  <c r="C97" i="1"/>
  <c r="E97" i="1" s="1"/>
  <c r="C98" i="1"/>
  <c r="E98" i="1" s="1"/>
  <c r="C99" i="1"/>
  <c r="E99" i="1" s="1"/>
  <c r="C100" i="1"/>
  <c r="E100" i="1" s="1"/>
  <c r="C101" i="1"/>
  <c r="E101" i="1" s="1"/>
  <c r="C102" i="1"/>
  <c r="E102" i="1" s="1"/>
  <c r="C103" i="1"/>
  <c r="E103" i="1" s="1"/>
  <c r="C104" i="1"/>
  <c r="E104" i="1" s="1"/>
  <c r="C105" i="1"/>
  <c r="E105" i="1" s="1"/>
  <c r="C106" i="1"/>
  <c r="E106" i="1" s="1"/>
  <c r="C107" i="1"/>
  <c r="E107" i="1" s="1"/>
  <c r="C108" i="1"/>
  <c r="C109" i="1"/>
  <c r="E109" i="1" s="1"/>
  <c r="C110" i="1"/>
  <c r="E110" i="1" s="1"/>
  <c r="C111" i="1"/>
  <c r="E111" i="1" s="1"/>
  <c r="C112" i="1"/>
  <c r="E112" i="1" s="1"/>
  <c r="C113" i="1"/>
  <c r="E113" i="1" s="1"/>
  <c r="C114" i="1"/>
  <c r="E114" i="1" s="1"/>
  <c r="C115" i="1"/>
  <c r="E115" i="1" s="1"/>
  <c r="C116" i="1"/>
  <c r="E116" i="1" s="1"/>
  <c r="C117" i="1"/>
  <c r="E117" i="1" s="1"/>
  <c r="C118" i="1"/>
  <c r="E118" i="1" s="1"/>
  <c r="C119" i="1"/>
  <c r="E119" i="1" s="1"/>
  <c r="C120" i="1"/>
  <c r="E120" i="1" s="1"/>
  <c r="C121" i="1"/>
  <c r="E121" i="1" s="1"/>
  <c r="C122" i="1"/>
  <c r="E122" i="1" s="1"/>
  <c r="C123" i="1"/>
  <c r="E123" i="1" s="1"/>
  <c r="C124" i="1"/>
  <c r="E124" i="1" s="1"/>
  <c r="C125" i="1"/>
  <c r="E125" i="1" s="1"/>
  <c r="C126" i="1"/>
  <c r="E126" i="1" s="1"/>
  <c r="C127" i="1"/>
  <c r="E127" i="1" s="1"/>
  <c r="C128" i="1"/>
  <c r="E128" i="1" s="1"/>
  <c r="C129" i="1"/>
  <c r="E129" i="1" s="1"/>
  <c r="C130" i="1"/>
  <c r="E130" i="1" s="1"/>
  <c r="C131" i="1"/>
  <c r="E131" i="1" s="1"/>
  <c r="C132" i="1"/>
  <c r="E132" i="1" s="1"/>
  <c r="C133" i="1"/>
  <c r="E133" i="1" s="1"/>
  <c r="C134" i="1"/>
  <c r="E134" i="1" s="1"/>
  <c r="C135" i="1"/>
  <c r="E135" i="1" s="1"/>
  <c r="C136" i="1"/>
  <c r="E136" i="1" s="1"/>
  <c r="C137" i="1"/>
  <c r="E137" i="1" s="1"/>
  <c r="C138" i="1"/>
  <c r="E138" i="1" s="1"/>
  <c r="C139" i="1"/>
  <c r="E139" i="1" s="1"/>
  <c r="C140" i="1"/>
  <c r="E140" i="1" s="1"/>
  <c r="C141" i="1"/>
  <c r="E141" i="1" s="1"/>
  <c r="C142" i="1"/>
  <c r="E142" i="1" s="1"/>
  <c r="C143" i="1"/>
  <c r="E143" i="1" s="1"/>
  <c r="C144" i="1"/>
  <c r="E144" i="1" s="1"/>
  <c r="C145" i="1"/>
  <c r="E145" i="1" s="1"/>
  <c r="C146" i="1"/>
  <c r="E146" i="1" s="1"/>
  <c r="C147" i="1"/>
  <c r="E147" i="1" s="1"/>
  <c r="C148" i="1"/>
  <c r="E148" i="1" s="1"/>
  <c r="C149" i="1"/>
  <c r="E149" i="1" s="1"/>
  <c r="C150" i="1"/>
  <c r="E150" i="1" s="1"/>
  <c r="C151" i="1"/>
  <c r="E151" i="1" s="1"/>
  <c r="C152" i="1"/>
  <c r="E152" i="1" s="1"/>
  <c r="C153" i="1"/>
  <c r="E153" i="1" s="1"/>
  <c r="C154" i="1"/>
  <c r="E154" i="1" s="1"/>
  <c r="C155" i="1"/>
  <c r="E155" i="1" s="1"/>
  <c r="C156" i="1"/>
  <c r="E156" i="1" s="1"/>
  <c r="C157" i="1"/>
  <c r="E157" i="1" s="1"/>
  <c r="C158" i="1"/>
  <c r="E158" i="1" s="1"/>
  <c r="C159" i="1"/>
  <c r="E159" i="1" s="1"/>
  <c r="C160" i="1"/>
  <c r="E160" i="1" s="1"/>
  <c r="C161" i="1"/>
  <c r="E161" i="1" s="1"/>
  <c r="C162" i="1"/>
  <c r="E162" i="1" s="1"/>
  <c r="C163" i="1"/>
  <c r="E163" i="1" s="1"/>
  <c r="C164" i="1"/>
  <c r="E164" i="1" s="1"/>
  <c r="C165" i="1"/>
  <c r="E165" i="1" s="1"/>
  <c r="C166" i="1"/>
  <c r="E166" i="1" s="1"/>
  <c r="C167" i="1"/>
  <c r="E167" i="1" s="1"/>
  <c r="C168" i="1"/>
  <c r="E168" i="1" s="1"/>
  <c r="C169" i="1"/>
  <c r="E169" i="1" s="1"/>
  <c r="C170" i="1"/>
  <c r="E170" i="1" s="1"/>
  <c r="C171" i="1"/>
  <c r="E171" i="1" s="1"/>
  <c r="C172" i="1"/>
  <c r="E172" i="1" s="1"/>
  <c r="C173" i="1"/>
  <c r="E173" i="1" s="1"/>
  <c r="C174" i="1"/>
  <c r="E174" i="1" s="1"/>
  <c r="C175" i="1"/>
  <c r="E175" i="1" s="1"/>
  <c r="C176" i="1"/>
  <c r="E176" i="1" s="1"/>
  <c r="C177" i="1"/>
  <c r="E177" i="1" s="1"/>
  <c r="C178" i="1"/>
  <c r="E178" i="1" s="1"/>
  <c r="C179" i="1"/>
  <c r="E179" i="1" s="1"/>
  <c r="C180" i="1"/>
  <c r="E180" i="1" s="1"/>
  <c r="C181" i="1"/>
  <c r="E181" i="1" s="1"/>
  <c r="C182" i="1"/>
  <c r="E182" i="1" s="1"/>
  <c r="C183" i="1"/>
  <c r="E183" i="1" s="1"/>
  <c r="C184" i="1"/>
  <c r="E184" i="1" s="1"/>
  <c r="C185" i="1"/>
  <c r="E185" i="1" s="1"/>
  <c r="C186" i="1"/>
  <c r="E186" i="1" s="1"/>
  <c r="C187" i="1"/>
  <c r="E187" i="1" s="1"/>
  <c r="C188" i="1"/>
  <c r="E188" i="1" s="1"/>
  <c r="C189" i="1"/>
  <c r="E189" i="1" s="1"/>
  <c r="C190" i="1"/>
  <c r="E190" i="1" s="1"/>
  <c r="C191" i="1"/>
  <c r="E191" i="1" s="1"/>
  <c r="C192" i="1"/>
  <c r="E192" i="1" s="1"/>
  <c r="C193" i="1"/>
  <c r="E193" i="1" s="1"/>
  <c r="C194" i="1"/>
  <c r="E194" i="1" s="1"/>
  <c r="C195" i="1"/>
  <c r="E195" i="1" s="1"/>
  <c r="C196" i="1"/>
  <c r="E196" i="1" s="1"/>
  <c r="C197" i="1"/>
  <c r="E197" i="1" s="1"/>
  <c r="C198" i="1"/>
  <c r="E198" i="1" s="1"/>
  <c r="C199" i="1"/>
  <c r="E199" i="1" s="1"/>
  <c r="C200" i="1"/>
  <c r="E200" i="1" s="1"/>
  <c r="C201" i="1"/>
  <c r="E201" i="1" s="1"/>
  <c r="C202" i="1"/>
  <c r="E202" i="1" s="1"/>
  <c r="C203" i="1"/>
  <c r="E203" i="1" s="1"/>
  <c r="C204" i="1"/>
  <c r="E204" i="1" s="1"/>
  <c r="C205" i="1"/>
  <c r="E205" i="1" s="1"/>
  <c r="C206" i="1"/>
  <c r="E206" i="1" s="1"/>
  <c r="C207" i="1"/>
  <c r="E207" i="1" s="1"/>
  <c r="C208" i="1"/>
  <c r="E208" i="1" s="1"/>
  <c r="C209" i="1"/>
  <c r="E209" i="1" s="1"/>
  <c r="C210" i="1"/>
  <c r="E210" i="1" s="1"/>
  <c r="C211" i="1"/>
  <c r="E211" i="1" s="1"/>
  <c r="C212" i="1"/>
  <c r="E212" i="1" s="1"/>
  <c r="C213" i="1"/>
  <c r="E213" i="1" s="1"/>
  <c r="C214" i="1"/>
  <c r="E214" i="1" s="1"/>
  <c r="C215" i="1"/>
  <c r="E215" i="1" s="1"/>
  <c r="C216" i="1"/>
  <c r="E216" i="1" s="1"/>
  <c r="C217" i="1"/>
  <c r="E217" i="1" s="1"/>
  <c r="C218" i="1"/>
  <c r="E218" i="1" s="1"/>
  <c r="C219" i="1"/>
  <c r="E219" i="1" s="1"/>
  <c r="C220" i="1"/>
  <c r="E220" i="1" s="1"/>
  <c r="C221" i="1"/>
  <c r="E221" i="1" s="1"/>
  <c r="C222" i="1"/>
  <c r="E222" i="1" s="1"/>
  <c r="C223" i="1"/>
  <c r="E223" i="1" s="1"/>
  <c r="C224" i="1"/>
  <c r="E224" i="1" s="1"/>
  <c r="C225" i="1"/>
  <c r="E225" i="1" s="1"/>
  <c r="C226" i="1"/>
  <c r="E226" i="1" s="1"/>
  <c r="C227" i="1"/>
  <c r="E227" i="1" s="1"/>
  <c r="C228" i="1"/>
  <c r="E228" i="1" s="1"/>
  <c r="C229" i="1"/>
  <c r="E229" i="1" s="1"/>
  <c r="C230" i="1"/>
  <c r="E230" i="1" s="1"/>
  <c r="C231" i="1"/>
  <c r="E231" i="1" s="1"/>
  <c r="C232" i="1"/>
  <c r="E232" i="1" s="1"/>
  <c r="C233" i="1"/>
  <c r="E233" i="1" s="1"/>
  <c r="C234" i="1"/>
  <c r="E234" i="1" s="1"/>
  <c r="C235" i="1"/>
  <c r="E235" i="1" s="1"/>
  <c r="C236" i="1"/>
  <c r="E236" i="1" s="1"/>
  <c r="C237" i="1"/>
  <c r="E237" i="1" s="1"/>
  <c r="C238" i="1"/>
  <c r="E238" i="1" s="1"/>
  <c r="C239" i="1"/>
  <c r="E239" i="1" s="1"/>
  <c r="C240" i="1"/>
  <c r="E240" i="1" s="1"/>
  <c r="C241" i="1"/>
  <c r="E241" i="1" s="1"/>
  <c r="C242" i="1"/>
  <c r="E242" i="1" s="1"/>
  <c r="C243" i="1"/>
  <c r="E243" i="1" s="1"/>
  <c r="C244" i="1"/>
  <c r="E244" i="1" s="1"/>
  <c r="C245" i="1"/>
  <c r="E245" i="1" s="1"/>
  <c r="C246" i="1"/>
  <c r="E246" i="1" s="1"/>
  <c r="C247" i="1"/>
  <c r="E247" i="1" s="1"/>
  <c r="C248" i="1"/>
  <c r="E248" i="1" s="1"/>
  <c r="C249" i="1"/>
  <c r="E249" i="1" s="1"/>
  <c r="C250" i="1"/>
  <c r="E250" i="1" s="1"/>
  <c r="C251" i="1"/>
  <c r="E251" i="1" s="1"/>
  <c r="C252" i="1"/>
  <c r="E252" i="1" s="1"/>
  <c r="C253" i="1"/>
  <c r="E253" i="1" s="1"/>
  <c r="C254" i="1"/>
  <c r="E254" i="1" s="1"/>
  <c r="C255" i="1"/>
  <c r="E255" i="1" s="1"/>
  <c r="C256" i="1"/>
  <c r="E256" i="1" s="1"/>
  <c r="C257" i="1"/>
  <c r="E257" i="1" s="1"/>
  <c r="C258" i="1"/>
  <c r="E258" i="1" s="1"/>
  <c r="C259" i="1"/>
  <c r="E259" i="1" s="1"/>
  <c r="C260" i="1"/>
  <c r="E260" i="1" s="1"/>
  <c r="C261" i="1"/>
  <c r="E261" i="1" s="1"/>
  <c r="C262" i="1"/>
  <c r="E262" i="1" s="1"/>
  <c r="C263" i="1"/>
  <c r="E263" i="1" s="1"/>
  <c r="C264" i="1"/>
  <c r="E264" i="1" s="1"/>
  <c r="C265" i="1"/>
  <c r="E265" i="1" s="1"/>
  <c r="C266" i="1"/>
  <c r="E266" i="1" s="1"/>
  <c r="C267" i="1"/>
  <c r="E267" i="1" s="1"/>
  <c r="C268" i="1"/>
  <c r="E268" i="1" s="1"/>
  <c r="C269" i="1"/>
  <c r="E269" i="1" s="1"/>
  <c r="C270" i="1"/>
  <c r="E270" i="1" s="1"/>
  <c r="C271" i="1"/>
  <c r="E271" i="1" s="1"/>
  <c r="C272" i="1"/>
  <c r="E272" i="1" s="1"/>
  <c r="C273" i="1"/>
  <c r="E273" i="1" s="1"/>
  <c r="C274" i="1"/>
  <c r="E274" i="1" s="1"/>
  <c r="C275" i="1"/>
  <c r="E275" i="1" s="1"/>
  <c r="C276" i="1"/>
  <c r="E276" i="1" s="1"/>
  <c r="C277" i="1"/>
  <c r="E277" i="1" s="1"/>
  <c r="C278" i="1"/>
  <c r="E278" i="1" s="1"/>
  <c r="C279" i="1"/>
  <c r="E279" i="1" s="1"/>
  <c r="C280" i="1"/>
  <c r="E280" i="1" s="1"/>
  <c r="C281" i="1"/>
  <c r="E281" i="1" s="1"/>
  <c r="C282" i="1"/>
  <c r="E282" i="1" s="1"/>
  <c r="C283" i="1"/>
  <c r="C284" i="1"/>
  <c r="E284" i="1" s="1"/>
  <c r="C285" i="1"/>
  <c r="E285" i="1" s="1"/>
  <c r="C286" i="1"/>
  <c r="E286" i="1" s="1"/>
  <c r="C287" i="1"/>
  <c r="E287" i="1" s="1"/>
  <c r="C288" i="1"/>
  <c r="E288" i="1" s="1"/>
  <c r="C289" i="1"/>
  <c r="E289" i="1" s="1"/>
  <c r="C290" i="1"/>
  <c r="E290" i="1" s="1"/>
  <c r="C291" i="1"/>
  <c r="E291" i="1" s="1"/>
  <c r="C292" i="1"/>
  <c r="E292" i="1" s="1"/>
  <c r="C293" i="1"/>
  <c r="E293" i="1" s="1"/>
  <c r="C294" i="1"/>
  <c r="E294" i="1" s="1"/>
  <c r="C295" i="1"/>
  <c r="E295" i="1" s="1"/>
  <c r="C296" i="1"/>
  <c r="E296" i="1" s="1"/>
  <c r="C297" i="1"/>
  <c r="E297" i="1" s="1"/>
  <c r="C298" i="1"/>
  <c r="E298" i="1" s="1"/>
  <c r="C299" i="1"/>
  <c r="E299" i="1" s="1"/>
  <c r="C300" i="1"/>
  <c r="E300" i="1" s="1"/>
  <c r="C301" i="1"/>
  <c r="E301" i="1" s="1"/>
  <c r="C302" i="1"/>
  <c r="E302" i="1" s="1"/>
  <c r="C303" i="1"/>
  <c r="E303" i="1" s="1"/>
  <c r="C304" i="1"/>
  <c r="E304" i="1" s="1"/>
  <c r="C305" i="1"/>
  <c r="E305" i="1" s="1"/>
  <c r="C306" i="1"/>
  <c r="E306" i="1" s="1"/>
  <c r="C307" i="1"/>
  <c r="E307" i="1" s="1"/>
  <c r="C308" i="1"/>
  <c r="C309" i="1"/>
  <c r="E309" i="1" s="1"/>
  <c r="C310" i="1"/>
  <c r="E310" i="1" s="1"/>
  <c r="C311" i="1"/>
  <c r="E311" i="1" s="1"/>
  <c r="C312" i="1"/>
  <c r="E312" i="1" s="1"/>
  <c r="C313" i="1"/>
  <c r="E313" i="1" s="1"/>
  <c r="C314" i="1"/>
  <c r="E314" i="1" s="1"/>
  <c r="C315" i="1"/>
  <c r="E315" i="1" s="1"/>
  <c r="C316" i="1"/>
  <c r="E316" i="1" s="1"/>
  <c r="C317" i="1"/>
  <c r="E317" i="1" s="1"/>
  <c r="C318" i="1"/>
  <c r="E318" i="1" s="1"/>
  <c r="C319" i="1"/>
  <c r="E319" i="1" s="1"/>
  <c r="C320" i="1"/>
  <c r="E320" i="1" s="1"/>
  <c r="C321" i="1"/>
  <c r="E321" i="1" s="1"/>
  <c r="C322" i="1"/>
  <c r="E322" i="1" s="1"/>
  <c r="C323" i="1"/>
  <c r="E323" i="1" s="1"/>
  <c r="C324" i="1"/>
  <c r="E324" i="1" s="1"/>
  <c r="C325" i="1"/>
  <c r="E325" i="1" s="1"/>
  <c r="C326" i="1"/>
  <c r="E326" i="1" s="1"/>
  <c r="C327" i="1"/>
  <c r="E327" i="1" s="1"/>
  <c r="C328" i="1"/>
  <c r="E328" i="1" s="1"/>
  <c r="C329" i="1"/>
  <c r="E329" i="1" s="1"/>
  <c r="C330" i="1"/>
  <c r="E330" i="1" s="1"/>
  <c r="C331" i="1"/>
  <c r="E331" i="1" s="1"/>
  <c r="C332" i="1"/>
  <c r="E332" i="1" s="1"/>
  <c r="C333" i="1"/>
  <c r="E333" i="1" s="1"/>
  <c r="C334" i="1"/>
  <c r="E334" i="1" s="1"/>
  <c r="C335" i="1"/>
  <c r="E335" i="1" s="1"/>
  <c r="C336" i="1"/>
  <c r="E336" i="1" s="1"/>
  <c r="C337" i="1"/>
  <c r="E337" i="1" s="1"/>
  <c r="C338" i="1"/>
  <c r="E338" i="1" s="1"/>
  <c r="C339" i="1"/>
  <c r="E339" i="1" s="1"/>
  <c r="C340" i="1"/>
  <c r="E340" i="1" s="1"/>
  <c r="C341" i="1"/>
  <c r="E341" i="1" s="1"/>
  <c r="C342" i="1"/>
  <c r="E342" i="1" s="1"/>
  <c r="C343" i="1"/>
  <c r="E343" i="1" s="1"/>
  <c r="C344" i="1"/>
  <c r="E344" i="1" s="1"/>
  <c r="C345" i="1"/>
  <c r="E345" i="1" s="1"/>
  <c r="C346" i="1"/>
  <c r="E346" i="1" s="1"/>
  <c r="C347" i="1"/>
  <c r="E347" i="1" s="1"/>
  <c r="C348" i="1"/>
  <c r="E348" i="1" s="1"/>
  <c r="C349" i="1"/>
  <c r="E349" i="1" s="1"/>
  <c r="C350" i="1"/>
  <c r="E350" i="1" s="1"/>
  <c r="C351" i="1"/>
  <c r="E351" i="1" s="1"/>
  <c r="C352" i="1"/>
  <c r="E352" i="1" s="1"/>
  <c r="C353" i="1"/>
  <c r="E353" i="1" s="1"/>
  <c r="C354" i="1"/>
  <c r="E354" i="1" s="1"/>
  <c r="C355" i="1"/>
  <c r="E355" i="1" s="1"/>
  <c r="C356" i="1"/>
  <c r="E356" i="1" s="1"/>
  <c r="C357" i="1"/>
  <c r="E357" i="1" s="1"/>
  <c r="B70" i="1"/>
  <c r="B206" i="1"/>
  <c r="A3" i="1"/>
  <c r="B3" i="1" s="1"/>
  <c r="A4" i="1"/>
  <c r="B4" i="1" s="1"/>
  <c r="A5" i="1"/>
  <c r="B5" i="1" s="1"/>
  <c r="A6" i="1"/>
  <c r="B6" i="1" s="1"/>
  <c r="A7" i="1"/>
  <c r="B7" i="1" s="1"/>
  <c r="A8" i="1"/>
  <c r="B8" i="1" s="1"/>
  <c r="A9" i="1"/>
  <c r="B9" i="1" s="1"/>
  <c r="A10" i="1"/>
  <c r="B10" i="1" s="1"/>
  <c r="A11" i="1"/>
  <c r="B11" i="1" s="1"/>
  <c r="A12" i="1"/>
  <c r="B12" i="1" s="1"/>
  <c r="A13" i="1"/>
  <c r="B13" i="1" s="1"/>
  <c r="A14" i="1"/>
  <c r="B14" i="1" s="1"/>
  <c r="A15" i="1"/>
  <c r="B15" i="1" s="1"/>
  <c r="A16" i="1"/>
  <c r="B16" i="1" s="1"/>
  <c r="A17" i="1"/>
  <c r="B17" i="1" s="1"/>
  <c r="A18" i="1"/>
  <c r="B18" i="1" s="1"/>
  <c r="A19" i="1"/>
  <c r="B19" i="1" s="1"/>
  <c r="A20" i="1"/>
  <c r="B20" i="1" s="1"/>
  <c r="A21" i="1"/>
  <c r="B21" i="1" s="1"/>
  <c r="A22" i="1"/>
  <c r="B22" i="1" s="1"/>
  <c r="A23" i="1"/>
  <c r="B23" i="1" s="1"/>
  <c r="A24" i="1"/>
  <c r="B24" i="1" s="1"/>
  <c r="A25" i="1"/>
  <c r="B25" i="1" s="1"/>
  <c r="A26" i="1"/>
  <c r="B26" i="1" s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B33" i="1" s="1"/>
  <c r="A34" i="1"/>
  <c r="B34" i="1" s="1"/>
  <c r="A35" i="1"/>
  <c r="B35" i="1" s="1"/>
  <c r="A36" i="1"/>
  <c r="B36" i="1" s="1"/>
  <c r="A37" i="1"/>
  <c r="B37" i="1" s="1"/>
  <c r="A38" i="1"/>
  <c r="B38" i="1" s="1"/>
  <c r="A39" i="1"/>
  <c r="B39" i="1" s="1"/>
  <c r="A40" i="1"/>
  <c r="B40" i="1" s="1"/>
  <c r="A41" i="1"/>
  <c r="B41" i="1" s="1"/>
  <c r="A42" i="1"/>
  <c r="B42" i="1" s="1"/>
  <c r="A43" i="1"/>
  <c r="B43" i="1" s="1"/>
  <c r="A44" i="1"/>
  <c r="B44" i="1" s="1"/>
  <c r="A45" i="1"/>
  <c r="B45" i="1" s="1"/>
  <c r="A46" i="1"/>
  <c r="B46" i="1" s="1"/>
  <c r="A47" i="1"/>
  <c r="B47" i="1" s="1"/>
  <c r="A48" i="1"/>
  <c r="B48" i="1" s="1"/>
  <c r="A49" i="1"/>
  <c r="B49" i="1" s="1"/>
  <c r="A50" i="1"/>
  <c r="B50" i="1" s="1"/>
  <c r="A51" i="1"/>
  <c r="B51" i="1" s="1"/>
  <c r="A52" i="1"/>
  <c r="B52" i="1" s="1"/>
  <c r="A53" i="1"/>
  <c r="B53" i="1" s="1"/>
  <c r="A54" i="1"/>
  <c r="B54" i="1" s="1"/>
  <c r="A55" i="1"/>
  <c r="B55" i="1" s="1"/>
  <c r="A56" i="1"/>
  <c r="B56" i="1" s="1"/>
  <c r="A57" i="1"/>
  <c r="B57" i="1" s="1"/>
  <c r="A58" i="1"/>
  <c r="B58" i="1" s="1"/>
  <c r="A59" i="1"/>
  <c r="B59" i="1" s="1"/>
  <c r="A60" i="1"/>
  <c r="B60" i="1" s="1"/>
  <c r="A61" i="1"/>
  <c r="B61" i="1" s="1"/>
  <c r="A62" i="1"/>
  <c r="B62" i="1" s="1"/>
  <c r="A63" i="1"/>
  <c r="B63" i="1" s="1"/>
  <c r="A64" i="1"/>
  <c r="B64" i="1" s="1"/>
  <c r="A65" i="1"/>
  <c r="B65" i="1" s="1"/>
  <c r="A66" i="1"/>
  <c r="B66" i="1" s="1"/>
  <c r="A67" i="1"/>
  <c r="B67" i="1" s="1"/>
  <c r="A68" i="1"/>
  <c r="B68" i="1" s="1"/>
  <c r="A69" i="1"/>
  <c r="B69" i="1" s="1"/>
  <c r="A70" i="1"/>
  <c r="A71" i="1"/>
  <c r="B71" i="1" s="1"/>
  <c r="A72" i="1"/>
  <c r="B72" i="1" s="1"/>
  <c r="A73" i="1"/>
  <c r="B73" i="1" s="1"/>
  <c r="A74" i="1"/>
  <c r="B74" i="1" s="1"/>
  <c r="A75" i="1"/>
  <c r="B75" i="1" s="1"/>
  <c r="A76" i="1"/>
  <c r="B76" i="1" s="1"/>
  <c r="A77" i="1"/>
  <c r="B77" i="1" s="1"/>
  <c r="A78" i="1"/>
  <c r="B78" i="1" s="1"/>
  <c r="A79" i="1"/>
  <c r="B79" i="1" s="1"/>
  <c r="A80" i="1"/>
  <c r="B80" i="1" s="1"/>
  <c r="A81" i="1"/>
  <c r="B81" i="1" s="1"/>
  <c r="A82" i="1"/>
  <c r="B82" i="1" s="1"/>
  <c r="A83" i="1"/>
  <c r="B83" i="1" s="1"/>
  <c r="A84" i="1"/>
  <c r="B84" i="1" s="1"/>
  <c r="A85" i="1"/>
  <c r="B85" i="1" s="1"/>
  <c r="A86" i="1"/>
  <c r="B86" i="1" s="1"/>
  <c r="A87" i="1"/>
  <c r="B87" i="1" s="1"/>
  <c r="A88" i="1"/>
  <c r="B88" i="1" s="1"/>
  <c r="A89" i="1"/>
  <c r="B89" i="1" s="1"/>
  <c r="A90" i="1"/>
  <c r="B90" i="1" s="1"/>
  <c r="A91" i="1"/>
  <c r="B91" i="1" s="1"/>
  <c r="A92" i="1"/>
  <c r="B92" i="1" s="1"/>
  <c r="A93" i="1"/>
  <c r="B93" i="1" s="1"/>
  <c r="A94" i="1"/>
  <c r="B94" i="1" s="1"/>
  <c r="A95" i="1"/>
  <c r="B95" i="1" s="1"/>
  <c r="A96" i="1"/>
  <c r="B96" i="1" s="1"/>
  <c r="A97" i="1"/>
  <c r="B97" i="1" s="1"/>
  <c r="A98" i="1"/>
  <c r="B98" i="1" s="1"/>
  <c r="A99" i="1"/>
  <c r="B99" i="1" s="1"/>
  <c r="A100" i="1"/>
  <c r="B100" i="1" s="1"/>
  <c r="A101" i="1"/>
  <c r="B101" i="1" s="1"/>
  <c r="A102" i="1"/>
  <c r="B102" i="1" s="1"/>
  <c r="A103" i="1"/>
  <c r="B103" i="1" s="1"/>
  <c r="A104" i="1"/>
  <c r="B104" i="1" s="1"/>
  <c r="A105" i="1"/>
  <c r="B105" i="1" s="1"/>
  <c r="A106" i="1"/>
  <c r="B106" i="1" s="1"/>
  <c r="A107" i="1"/>
  <c r="B107" i="1" s="1"/>
  <c r="A108" i="1"/>
  <c r="B108" i="1" s="1"/>
  <c r="A109" i="1"/>
  <c r="B109" i="1" s="1"/>
  <c r="A110" i="1"/>
  <c r="B110" i="1" s="1"/>
  <c r="A111" i="1"/>
  <c r="B111" i="1" s="1"/>
  <c r="A112" i="1"/>
  <c r="B112" i="1" s="1"/>
  <c r="A113" i="1"/>
  <c r="B113" i="1" s="1"/>
  <c r="A114" i="1"/>
  <c r="B114" i="1" s="1"/>
  <c r="A115" i="1"/>
  <c r="B115" i="1" s="1"/>
  <c r="A116" i="1"/>
  <c r="B116" i="1" s="1"/>
  <c r="A117" i="1"/>
  <c r="B117" i="1" s="1"/>
  <c r="A118" i="1"/>
  <c r="B118" i="1" s="1"/>
  <c r="A119" i="1"/>
  <c r="B119" i="1" s="1"/>
  <c r="A120" i="1"/>
  <c r="B120" i="1" s="1"/>
  <c r="A121" i="1"/>
  <c r="B121" i="1" s="1"/>
  <c r="A122" i="1"/>
  <c r="B122" i="1" s="1"/>
  <c r="A123" i="1"/>
  <c r="B123" i="1" s="1"/>
  <c r="A124" i="1"/>
  <c r="B124" i="1" s="1"/>
  <c r="A125" i="1"/>
  <c r="B125" i="1" s="1"/>
  <c r="A126" i="1"/>
  <c r="B126" i="1" s="1"/>
  <c r="A127" i="1"/>
  <c r="B127" i="1" s="1"/>
  <c r="A128" i="1"/>
  <c r="B128" i="1" s="1"/>
  <c r="A129" i="1"/>
  <c r="B129" i="1" s="1"/>
  <c r="A130" i="1"/>
  <c r="B130" i="1" s="1"/>
  <c r="A131" i="1"/>
  <c r="B131" i="1" s="1"/>
  <c r="A132" i="1"/>
  <c r="B132" i="1" s="1"/>
  <c r="A133" i="1"/>
  <c r="B133" i="1" s="1"/>
  <c r="A134" i="1"/>
  <c r="B134" i="1" s="1"/>
  <c r="A135" i="1"/>
  <c r="B135" i="1" s="1"/>
  <c r="A136" i="1"/>
  <c r="B136" i="1" s="1"/>
  <c r="A137" i="1"/>
  <c r="B137" i="1" s="1"/>
  <c r="A138" i="1"/>
  <c r="B138" i="1" s="1"/>
  <c r="A139" i="1"/>
  <c r="B139" i="1" s="1"/>
  <c r="A140" i="1"/>
  <c r="B140" i="1" s="1"/>
  <c r="A141" i="1"/>
  <c r="B141" i="1" s="1"/>
  <c r="A142" i="1"/>
  <c r="B142" i="1" s="1"/>
  <c r="A143" i="1"/>
  <c r="B143" i="1" s="1"/>
  <c r="A144" i="1"/>
  <c r="B144" i="1" s="1"/>
  <c r="A145" i="1"/>
  <c r="B145" i="1" s="1"/>
  <c r="A146" i="1"/>
  <c r="B146" i="1" s="1"/>
  <c r="A147" i="1"/>
  <c r="B147" i="1" s="1"/>
  <c r="A148" i="1"/>
  <c r="B148" i="1" s="1"/>
  <c r="A149" i="1"/>
  <c r="B149" i="1" s="1"/>
  <c r="A150" i="1"/>
  <c r="B150" i="1" s="1"/>
  <c r="A151" i="1"/>
  <c r="B151" i="1" s="1"/>
  <c r="A152" i="1"/>
  <c r="B152" i="1" s="1"/>
  <c r="A153" i="1"/>
  <c r="B153" i="1" s="1"/>
  <c r="A154" i="1"/>
  <c r="B154" i="1" s="1"/>
  <c r="A155" i="1"/>
  <c r="B155" i="1" s="1"/>
  <c r="A156" i="1"/>
  <c r="B156" i="1" s="1"/>
  <c r="A157" i="1"/>
  <c r="B157" i="1" s="1"/>
  <c r="A158" i="1"/>
  <c r="B158" i="1" s="1"/>
  <c r="A159" i="1"/>
  <c r="B159" i="1" s="1"/>
  <c r="A160" i="1"/>
  <c r="B160" i="1" s="1"/>
  <c r="A161" i="1"/>
  <c r="B161" i="1" s="1"/>
  <c r="A162" i="1"/>
  <c r="B162" i="1" s="1"/>
  <c r="A163" i="1"/>
  <c r="B163" i="1" s="1"/>
  <c r="A164" i="1"/>
  <c r="B164" i="1" s="1"/>
  <c r="A165" i="1"/>
  <c r="B165" i="1" s="1"/>
  <c r="A166" i="1"/>
  <c r="B166" i="1" s="1"/>
  <c r="A167" i="1"/>
  <c r="B167" i="1" s="1"/>
  <c r="A168" i="1"/>
  <c r="B168" i="1" s="1"/>
  <c r="A169" i="1"/>
  <c r="B169" i="1" s="1"/>
  <c r="A170" i="1"/>
  <c r="B170" i="1" s="1"/>
  <c r="A171" i="1"/>
  <c r="B171" i="1" s="1"/>
  <c r="A172" i="1"/>
  <c r="B172" i="1" s="1"/>
  <c r="A173" i="1"/>
  <c r="B173" i="1" s="1"/>
  <c r="A174" i="1"/>
  <c r="B174" i="1" s="1"/>
  <c r="A175" i="1"/>
  <c r="B175" i="1" s="1"/>
  <c r="A176" i="1"/>
  <c r="B176" i="1" s="1"/>
  <c r="A177" i="1"/>
  <c r="B177" i="1" s="1"/>
  <c r="A178" i="1"/>
  <c r="B178" i="1" s="1"/>
  <c r="A179" i="1"/>
  <c r="B179" i="1" s="1"/>
  <c r="A180" i="1"/>
  <c r="B180" i="1" s="1"/>
  <c r="A181" i="1"/>
  <c r="B181" i="1" s="1"/>
  <c r="A182" i="1"/>
  <c r="B182" i="1" s="1"/>
  <c r="A183" i="1"/>
  <c r="B183" i="1" s="1"/>
  <c r="A184" i="1"/>
  <c r="B184" i="1" s="1"/>
  <c r="A185" i="1"/>
  <c r="B185" i="1" s="1"/>
  <c r="A186" i="1"/>
  <c r="B186" i="1" s="1"/>
  <c r="A187" i="1"/>
  <c r="B187" i="1" s="1"/>
  <c r="A188" i="1"/>
  <c r="B188" i="1" s="1"/>
  <c r="A189" i="1"/>
  <c r="B189" i="1" s="1"/>
  <c r="A190" i="1"/>
  <c r="B190" i="1" s="1"/>
  <c r="A191" i="1"/>
  <c r="B191" i="1" s="1"/>
  <c r="A192" i="1"/>
  <c r="B192" i="1" s="1"/>
  <c r="A193" i="1"/>
  <c r="B193" i="1" s="1"/>
  <c r="A194" i="1"/>
  <c r="B194" i="1" s="1"/>
  <c r="A195" i="1"/>
  <c r="B195" i="1" s="1"/>
  <c r="A196" i="1"/>
  <c r="B196" i="1" s="1"/>
  <c r="A197" i="1"/>
  <c r="B197" i="1" s="1"/>
  <c r="A198" i="1"/>
  <c r="B198" i="1" s="1"/>
  <c r="A199" i="1"/>
  <c r="B199" i="1" s="1"/>
  <c r="A200" i="1"/>
  <c r="B200" i="1" s="1"/>
  <c r="A201" i="1"/>
  <c r="B201" i="1" s="1"/>
  <c r="A202" i="1"/>
  <c r="B202" i="1" s="1"/>
  <c r="A203" i="1"/>
  <c r="B203" i="1" s="1"/>
  <c r="A204" i="1"/>
  <c r="B204" i="1" s="1"/>
  <c r="A205" i="1"/>
  <c r="B205" i="1" s="1"/>
  <c r="A206" i="1"/>
  <c r="A207" i="1"/>
  <c r="B207" i="1" s="1"/>
  <c r="A208" i="1"/>
  <c r="B208" i="1" s="1"/>
  <c r="A209" i="1"/>
  <c r="B209" i="1" s="1"/>
  <c r="A210" i="1"/>
  <c r="B210" i="1" s="1"/>
  <c r="A211" i="1"/>
  <c r="B211" i="1" s="1"/>
  <c r="A212" i="1"/>
  <c r="B212" i="1" s="1"/>
  <c r="A213" i="1"/>
  <c r="B213" i="1" s="1"/>
  <c r="A214" i="1"/>
  <c r="B214" i="1" s="1"/>
  <c r="A215" i="1"/>
  <c r="B215" i="1" s="1"/>
  <c r="A216" i="1"/>
  <c r="B216" i="1" s="1"/>
  <c r="A217" i="1"/>
  <c r="B217" i="1" s="1"/>
  <c r="A218" i="1"/>
  <c r="B218" i="1" s="1"/>
  <c r="A219" i="1"/>
  <c r="B219" i="1" s="1"/>
  <c r="A220" i="1"/>
  <c r="B220" i="1" s="1"/>
  <c r="A221" i="1"/>
  <c r="B221" i="1" s="1"/>
  <c r="A222" i="1"/>
  <c r="B222" i="1" s="1"/>
  <c r="A223" i="1"/>
  <c r="B223" i="1" s="1"/>
  <c r="A224" i="1"/>
  <c r="B224" i="1" s="1"/>
  <c r="A225" i="1"/>
  <c r="B225" i="1" s="1"/>
  <c r="A226" i="1"/>
  <c r="B226" i="1" s="1"/>
  <c r="A227" i="1"/>
  <c r="B227" i="1" s="1"/>
  <c r="A228" i="1"/>
  <c r="B228" i="1" s="1"/>
  <c r="A229" i="1"/>
  <c r="B229" i="1" s="1"/>
  <c r="A230" i="1"/>
  <c r="B230" i="1" s="1"/>
  <c r="A231" i="1"/>
  <c r="B231" i="1" s="1"/>
  <c r="A232" i="1"/>
  <c r="B232" i="1" s="1"/>
  <c r="A233" i="1"/>
  <c r="B233" i="1" s="1"/>
  <c r="A234" i="1"/>
  <c r="B234" i="1" s="1"/>
  <c r="A235" i="1"/>
  <c r="B235" i="1" s="1"/>
  <c r="A236" i="1"/>
  <c r="B236" i="1" s="1"/>
  <c r="A237" i="1"/>
  <c r="B237" i="1" s="1"/>
  <c r="A238" i="1"/>
  <c r="B238" i="1" s="1"/>
  <c r="A239" i="1"/>
  <c r="B239" i="1" s="1"/>
  <c r="A240" i="1"/>
  <c r="B240" i="1" s="1"/>
  <c r="A241" i="1"/>
  <c r="B241" i="1" s="1"/>
  <c r="A242" i="1"/>
  <c r="B242" i="1" s="1"/>
  <c r="A243" i="1"/>
  <c r="B243" i="1" s="1"/>
  <c r="A244" i="1"/>
  <c r="B244" i="1" s="1"/>
  <c r="A245" i="1"/>
  <c r="B245" i="1" s="1"/>
  <c r="A246" i="1"/>
  <c r="B246" i="1" s="1"/>
  <c r="A247" i="1"/>
  <c r="B247" i="1" s="1"/>
  <c r="A248" i="1"/>
  <c r="B248" i="1" s="1"/>
  <c r="A249" i="1"/>
  <c r="B249" i="1" s="1"/>
  <c r="A250" i="1"/>
  <c r="B250" i="1" s="1"/>
  <c r="A251" i="1"/>
  <c r="B251" i="1" s="1"/>
  <c r="A252" i="1"/>
  <c r="B252" i="1" s="1"/>
  <c r="A253" i="1"/>
  <c r="B253" i="1" s="1"/>
  <c r="A254" i="1"/>
  <c r="B254" i="1" s="1"/>
  <c r="A255" i="1"/>
  <c r="B255" i="1" s="1"/>
  <c r="A256" i="1"/>
  <c r="B256" i="1" s="1"/>
  <c r="A257" i="1"/>
  <c r="B257" i="1" s="1"/>
  <c r="A258" i="1"/>
  <c r="B258" i="1" s="1"/>
  <c r="A259" i="1"/>
  <c r="B259" i="1" s="1"/>
  <c r="A260" i="1"/>
  <c r="B260" i="1" s="1"/>
  <c r="A261" i="1"/>
  <c r="B261" i="1" s="1"/>
  <c r="A262" i="1"/>
  <c r="B262" i="1" s="1"/>
  <c r="A263" i="1"/>
  <c r="B263" i="1" s="1"/>
  <c r="A264" i="1"/>
  <c r="B264" i="1" s="1"/>
  <c r="A265" i="1"/>
  <c r="B265" i="1" s="1"/>
  <c r="A266" i="1"/>
  <c r="B266" i="1" s="1"/>
  <c r="A267" i="1"/>
  <c r="B267" i="1" s="1"/>
  <c r="A268" i="1"/>
  <c r="B268" i="1" s="1"/>
  <c r="A269" i="1"/>
  <c r="B269" i="1" s="1"/>
  <c r="A270" i="1"/>
  <c r="B270" i="1" s="1"/>
  <c r="A271" i="1"/>
  <c r="B271" i="1" s="1"/>
  <c r="A272" i="1"/>
  <c r="B272" i="1" s="1"/>
  <c r="A273" i="1"/>
  <c r="B273" i="1" s="1"/>
  <c r="A274" i="1"/>
  <c r="B274" i="1" s="1"/>
  <c r="A275" i="1"/>
  <c r="B275" i="1" s="1"/>
  <c r="A276" i="1"/>
  <c r="B276" i="1" s="1"/>
  <c r="A277" i="1"/>
  <c r="B277" i="1" s="1"/>
  <c r="A278" i="1"/>
  <c r="B278" i="1" s="1"/>
  <c r="A279" i="1"/>
  <c r="B279" i="1" s="1"/>
  <c r="A280" i="1"/>
  <c r="B280" i="1" s="1"/>
  <c r="A281" i="1"/>
  <c r="B281" i="1" s="1"/>
  <c r="A282" i="1"/>
  <c r="B282" i="1" s="1"/>
  <c r="A283" i="1"/>
  <c r="B283" i="1" s="1"/>
  <c r="A284" i="1"/>
  <c r="B284" i="1" s="1"/>
  <c r="A285" i="1"/>
  <c r="B285" i="1" s="1"/>
  <c r="A286" i="1"/>
  <c r="B286" i="1" s="1"/>
  <c r="A287" i="1"/>
  <c r="B287" i="1" s="1"/>
  <c r="A288" i="1"/>
  <c r="B288" i="1" s="1"/>
  <c r="A289" i="1"/>
  <c r="B289" i="1" s="1"/>
  <c r="A290" i="1"/>
  <c r="B290" i="1" s="1"/>
  <c r="A291" i="1"/>
  <c r="B291" i="1" s="1"/>
  <c r="A292" i="1"/>
  <c r="B292" i="1" s="1"/>
  <c r="A293" i="1"/>
  <c r="B293" i="1" s="1"/>
  <c r="A294" i="1"/>
  <c r="B294" i="1" s="1"/>
  <c r="A295" i="1"/>
  <c r="B295" i="1" s="1"/>
  <c r="A296" i="1"/>
  <c r="B296" i="1" s="1"/>
  <c r="A297" i="1"/>
  <c r="B297" i="1" s="1"/>
  <c r="A298" i="1"/>
  <c r="B298" i="1" s="1"/>
  <c r="A299" i="1"/>
  <c r="B299" i="1" s="1"/>
  <c r="A300" i="1"/>
  <c r="B300" i="1" s="1"/>
  <c r="A301" i="1"/>
  <c r="B301" i="1" s="1"/>
  <c r="A302" i="1"/>
  <c r="B302" i="1" s="1"/>
  <c r="A303" i="1"/>
  <c r="B303" i="1" s="1"/>
  <c r="A304" i="1"/>
  <c r="B304" i="1" s="1"/>
  <c r="A305" i="1"/>
  <c r="B305" i="1" s="1"/>
  <c r="A306" i="1"/>
  <c r="B306" i="1" s="1"/>
  <c r="A307" i="1"/>
  <c r="B307" i="1" s="1"/>
  <c r="A308" i="1"/>
  <c r="B308" i="1" s="1"/>
  <c r="A309" i="1"/>
  <c r="B309" i="1" s="1"/>
  <c r="A310" i="1"/>
  <c r="B310" i="1" s="1"/>
  <c r="A311" i="1"/>
  <c r="B311" i="1" s="1"/>
  <c r="A312" i="1"/>
  <c r="B312" i="1" s="1"/>
  <c r="A313" i="1"/>
  <c r="B313" i="1" s="1"/>
  <c r="A314" i="1"/>
  <c r="B314" i="1" s="1"/>
  <c r="A315" i="1"/>
  <c r="B315" i="1" s="1"/>
  <c r="A316" i="1"/>
  <c r="B316" i="1" s="1"/>
  <c r="A317" i="1"/>
  <c r="B317" i="1" s="1"/>
  <c r="A318" i="1"/>
  <c r="B318" i="1" s="1"/>
  <c r="A319" i="1"/>
  <c r="B319" i="1" s="1"/>
  <c r="A320" i="1"/>
  <c r="B320" i="1" s="1"/>
  <c r="A321" i="1"/>
  <c r="B321" i="1" s="1"/>
  <c r="A322" i="1"/>
  <c r="B322" i="1" s="1"/>
  <c r="A323" i="1"/>
  <c r="B323" i="1" s="1"/>
  <c r="A324" i="1"/>
  <c r="B324" i="1" s="1"/>
  <c r="A325" i="1"/>
  <c r="B325" i="1" s="1"/>
  <c r="A326" i="1"/>
  <c r="B326" i="1" s="1"/>
  <c r="A327" i="1"/>
  <c r="B327" i="1" s="1"/>
  <c r="A328" i="1"/>
  <c r="B328" i="1" s="1"/>
  <c r="A329" i="1"/>
  <c r="B329" i="1" s="1"/>
  <c r="A330" i="1"/>
  <c r="B330" i="1" s="1"/>
  <c r="A331" i="1"/>
  <c r="B331" i="1" s="1"/>
  <c r="A332" i="1"/>
  <c r="B332" i="1" s="1"/>
  <c r="A333" i="1"/>
  <c r="B333" i="1" s="1"/>
  <c r="A334" i="1"/>
  <c r="B334" i="1" s="1"/>
  <c r="A335" i="1"/>
  <c r="B335" i="1" s="1"/>
  <c r="A336" i="1"/>
  <c r="B336" i="1" s="1"/>
  <c r="A337" i="1"/>
  <c r="B337" i="1" s="1"/>
  <c r="A338" i="1"/>
  <c r="B338" i="1" s="1"/>
  <c r="A339" i="1"/>
  <c r="B339" i="1" s="1"/>
  <c r="A340" i="1"/>
  <c r="B340" i="1" s="1"/>
  <c r="A341" i="1"/>
  <c r="B341" i="1" s="1"/>
  <c r="A342" i="1"/>
  <c r="B342" i="1" s="1"/>
  <c r="A343" i="1"/>
  <c r="B343" i="1" s="1"/>
  <c r="A344" i="1"/>
  <c r="B344" i="1" s="1"/>
  <c r="A345" i="1"/>
  <c r="B345" i="1" s="1"/>
  <c r="A346" i="1"/>
  <c r="B346" i="1" s="1"/>
  <c r="A347" i="1"/>
  <c r="B347" i="1" s="1"/>
  <c r="A348" i="1"/>
  <c r="B348" i="1" s="1"/>
  <c r="A349" i="1"/>
  <c r="B349" i="1" s="1"/>
  <c r="A350" i="1"/>
  <c r="B350" i="1" s="1"/>
  <c r="A351" i="1"/>
  <c r="B351" i="1" s="1"/>
  <c r="A352" i="1"/>
  <c r="B352" i="1" s="1"/>
  <c r="A353" i="1"/>
  <c r="B353" i="1" s="1"/>
  <c r="A354" i="1"/>
  <c r="B354" i="1" s="1"/>
  <c r="A355" i="1"/>
  <c r="B355" i="1" s="1"/>
  <c r="A356" i="1"/>
  <c r="B356" i="1" s="1"/>
  <c r="A357" i="1"/>
  <c r="B357" i="1" s="1"/>
  <c r="A2" i="1"/>
  <c r="B2" i="1" s="1"/>
  <c r="C2" i="1"/>
  <c r="E2" i="1" s="1"/>
  <c r="G2" i="1"/>
  <c r="J2" i="1"/>
  <c r="I9" i="1" l="1"/>
  <c r="I137" i="1"/>
  <c r="H234" i="1"/>
  <c r="I218" i="1"/>
  <c r="H66" i="1"/>
  <c r="I186" i="1"/>
  <c r="H58" i="1"/>
  <c r="I145" i="1"/>
  <c r="H162" i="1"/>
  <c r="H34" i="1"/>
  <c r="H130" i="1"/>
  <c r="I322" i="1"/>
  <c r="H122" i="1"/>
  <c r="I290" i="1"/>
  <c r="H298" i="1"/>
  <c r="H98" i="1"/>
  <c r="I241" i="1"/>
  <c r="I50" i="1"/>
  <c r="I353" i="1"/>
  <c r="I42" i="1"/>
  <c r="H176" i="1"/>
  <c r="H112" i="1"/>
  <c r="I314" i="1"/>
  <c r="I113" i="1"/>
  <c r="I41" i="1"/>
  <c r="H304" i="1"/>
  <c r="H170" i="1"/>
  <c r="H106" i="1"/>
  <c r="H42" i="1"/>
  <c r="I297" i="1"/>
  <c r="I194" i="1"/>
  <c r="I90" i="1"/>
  <c r="I26" i="1"/>
  <c r="H282" i="1"/>
  <c r="H154" i="1"/>
  <c r="I273" i="1"/>
  <c r="I169" i="1"/>
  <c r="I74" i="1"/>
  <c r="I18" i="1"/>
  <c r="H146" i="1"/>
  <c r="H82" i="1"/>
  <c r="I265" i="1"/>
  <c r="I66" i="1"/>
  <c r="I17" i="1"/>
  <c r="M296" i="1"/>
  <c r="H296" i="1"/>
  <c r="I288" i="1"/>
  <c r="H288" i="1"/>
  <c r="M280" i="1"/>
  <c r="H280" i="1"/>
  <c r="I272" i="1"/>
  <c r="H272" i="1"/>
  <c r="M264" i="1"/>
  <c r="H264" i="1"/>
  <c r="N264" i="1"/>
  <c r="I256" i="1"/>
  <c r="H256" i="1"/>
  <c r="M248" i="1"/>
  <c r="H248" i="1"/>
  <c r="M232" i="1"/>
  <c r="H232" i="1"/>
  <c r="I224" i="1"/>
  <c r="H224" i="1"/>
  <c r="M216" i="1"/>
  <c r="H216" i="1"/>
  <c r="I208" i="1"/>
  <c r="H208" i="1"/>
  <c r="M200" i="1"/>
  <c r="H200" i="1"/>
  <c r="I192" i="1"/>
  <c r="H192" i="1"/>
  <c r="M184" i="1"/>
  <c r="H184" i="1"/>
  <c r="M168" i="1"/>
  <c r="H168" i="1"/>
  <c r="I160" i="1"/>
  <c r="H160" i="1"/>
  <c r="M152" i="1"/>
  <c r="H152" i="1"/>
  <c r="I144" i="1"/>
  <c r="H144" i="1"/>
  <c r="M136" i="1"/>
  <c r="H136" i="1"/>
  <c r="I128" i="1"/>
  <c r="H128" i="1"/>
  <c r="I120" i="1"/>
  <c r="H120" i="1"/>
  <c r="I104" i="1"/>
  <c r="H104" i="1"/>
  <c r="M96" i="1"/>
  <c r="H96" i="1"/>
  <c r="I88" i="1"/>
  <c r="M88" i="1"/>
  <c r="H88" i="1"/>
  <c r="I80" i="1"/>
  <c r="N80" i="1"/>
  <c r="H80" i="1"/>
  <c r="M72" i="1"/>
  <c r="H72" i="1"/>
  <c r="I64" i="1"/>
  <c r="H64" i="1"/>
  <c r="I56" i="1"/>
  <c r="H56" i="1"/>
  <c r="I40" i="1"/>
  <c r="H40" i="1"/>
  <c r="M32" i="1"/>
  <c r="H32" i="1"/>
  <c r="I24" i="1"/>
  <c r="M24" i="1"/>
  <c r="H24" i="1"/>
  <c r="N16" i="1"/>
  <c r="H16" i="1"/>
  <c r="M8" i="1"/>
  <c r="H8" i="1"/>
  <c r="H48" i="1"/>
  <c r="H240" i="1"/>
  <c r="M273" i="1"/>
  <c r="M145" i="1"/>
  <c r="H258" i="1"/>
  <c r="I357" i="1"/>
  <c r="I321" i="1"/>
  <c r="I266" i="1"/>
  <c r="I242" i="1"/>
  <c r="I217" i="1"/>
  <c r="I193" i="1"/>
  <c r="I138" i="1"/>
  <c r="I114" i="1"/>
  <c r="I89" i="1"/>
  <c r="I65" i="1"/>
  <c r="M257" i="1"/>
  <c r="M129" i="1"/>
  <c r="M241" i="1"/>
  <c r="H274" i="1"/>
  <c r="H210" i="1"/>
  <c r="I345" i="1"/>
  <c r="I313" i="1"/>
  <c r="I289" i="1"/>
  <c r="I185" i="1"/>
  <c r="I161" i="1"/>
  <c r="I57" i="1"/>
  <c r="I33" i="1"/>
  <c r="M353" i="1"/>
  <c r="M225" i="1"/>
  <c r="H250" i="1"/>
  <c r="I233" i="1"/>
  <c r="I209" i="1"/>
  <c r="I154" i="1"/>
  <c r="I105" i="1"/>
  <c r="I81" i="1"/>
  <c r="M337" i="1"/>
  <c r="M209" i="1"/>
  <c r="H226" i="1"/>
  <c r="I337" i="1"/>
  <c r="I306" i="1"/>
  <c r="I281" i="1"/>
  <c r="I257" i="1"/>
  <c r="I202" i="1"/>
  <c r="I178" i="1"/>
  <c r="I153" i="1"/>
  <c r="I129" i="1"/>
  <c r="I25" i="1"/>
  <c r="M321" i="1"/>
  <c r="M193" i="1"/>
  <c r="H74" i="1"/>
  <c r="I329" i="1"/>
  <c r="I305" i="1"/>
  <c r="I201" i="1"/>
  <c r="I177" i="1"/>
  <c r="I73" i="1"/>
  <c r="I49" i="1"/>
  <c r="M305" i="1"/>
  <c r="M177" i="1"/>
  <c r="H306" i="1"/>
  <c r="H242" i="1"/>
  <c r="H222" i="1"/>
  <c r="H178" i="1"/>
  <c r="I298" i="1"/>
  <c r="I249" i="1"/>
  <c r="I225" i="1"/>
  <c r="I121" i="1"/>
  <c r="I97" i="1"/>
  <c r="I69" i="1"/>
  <c r="M289" i="1"/>
  <c r="M161" i="1"/>
  <c r="S354" i="1"/>
  <c r="Q354" i="1"/>
  <c r="T354" i="1"/>
  <c r="P354" i="1"/>
  <c r="R354" i="1"/>
  <c r="O354" i="1"/>
  <c r="M354" i="1"/>
  <c r="N354" i="1"/>
  <c r="I354" i="1"/>
  <c r="S346" i="1"/>
  <c r="R346" i="1"/>
  <c r="Q346" i="1"/>
  <c r="T346" i="1"/>
  <c r="P346" i="1"/>
  <c r="O346" i="1"/>
  <c r="M346" i="1"/>
  <c r="N346" i="1"/>
  <c r="I346" i="1"/>
  <c r="H346" i="1"/>
  <c r="S338" i="1"/>
  <c r="R338" i="1"/>
  <c r="T338" i="1"/>
  <c r="Q338" i="1"/>
  <c r="P338" i="1"/>
  <c r="O338" i="1"/>
  <c r="M338" i="1"/>
  <c r="N338" i="1"/>
  <c r="I338" i="1"/>
  <c r="S330" i="1"/>
  <c r="R330" i="1"/>
  <c r="T330" i="1"/>
  <c r="Q330" i="1"/>
  <c r="P330" i="1"/>
  <c r="O330" i="1"/>
  <c r="N330" i="1"/>
  <c r="M330" i="1"/>
  <c r="I330" i="1"/>
  <c r="H330" i="1"/>
  <c r="H354" i="1"/>
  <c r="M111" i="1"/>
  <c r="S352" i="1"/>
  <c r="Q352" i="1"/>
  <c r="R352" i="1"/>
  <c r="T352" i="1"/>
  <c r="P352" i="1"/>
  <c r="O352" i="1"/>
  <c r="I352" i="1"/>
  <c r="N352" i="1"/>
  <c r="M352" i="1"/>
  <c r="S344" i="1"/>
  <c r="R344" i="1"/>
  <c r="Q344" i="1"/>
  <c r="T344" i="1"/>
  <c r="P344" i="1"/>
  <c r="O344" i="1"/>
  <c r="N344" i="1"/>
  <c r="M344" i="1"/>
  <c r="I344" i="1"/>
  <c r="S336" i="1"/>
  <c r="T336" i="1"/>
  <c r="Q336" i="1"/>
  <c r="P336" i="1"/>
  <c r="O336" i="1"/>
  <c r="R336" i="1"/>
  <c r="N336" i="1"/>
  <c r="I336" i="1"/>
  <c r="M336" i="1"/>
  <c r="S328" i="1"/>
  <c r="R328" i="1"/>
  <c r="Q328" i="1"/>
  <c r="P328" i="1"/>
  <c r="T328" i="1"/>
  <c r="O328" i="1"/>
  <c r="N328" i="1"/>
  <c r="M328" i="1"/>
  <c r="I328" i="1"/>
  <c r="S320" i="1"/>
  <c r="T320" i="1"/>
  <c r="Q320" i="1"/>
  <c r="R320" i="1"/>
  <c r="P320" i="1"/>
  <c r="O320" i="1"/>
  <c r="I320" i="1"/>
  <c r="N320" i="1"/>
  <c r="M320" i="1"/>
  <c r="S312" i="1"/>
  <c r="Q312" i="1"/>
  <c r="R312" i="1"/>
  <c r="P312" i="1"/>
  <c r="O312" i="1"/>
  <c r="T312" i="1"/>
  <c r="N312" i="1"/>
  <c r="M312" i="1"/>
  <c r="I312" i="1"/>
  <c r="R351" i="1"/>
  <c r="T351" i="1"/>
  <c r="S351" i="1"/>
  <c r="P351" i="1"/>
  <c r="Q351" i="1"/>
  <c r="O351" i="1"/>
  <c r="N351" i="1"/>
  <c r="I351" i="1"/>
  <c r="M351" i="1"/>
  <c r="R343" i="1"/>
  <c r="T343" i="1"/>
  <c r="P343" i="1"/>
  <c r="S343" i="1"/>
  <c r="Q343" i="1"/>
  <c r="O343" i="1"/>
  <c r="N343" i="1"/>
  <c r="M343" i="1"/>
  <c r="I343" i="1"/>
  <c r="R335" i="1"/>
  <c r="T335" i="1"/>
  <c r="S335" i="1"/>
  <c r="P335" i="1"/>
  <c r="Q335" i="1"/>
  <c r="O335" i="1"/>
  <c r="N335" i="1"/>
  <c r="I335" i="1"/>
  <c r="M335" i="1"/>
  <c r="R327" i="1"/>
  <c r="T327" i="1"/>
  <c r="Q327" i="1"/>
  <c r="P327" i="1"/>
  <c r="S327" i="1"/>
  <c r="O327" i="1"/>
  <c r="M327" i="1"/>
  <c r="I327" i="1"/>
  <c r="R319" i="1"/>
  <c r="T319" i="1"/>
  <c r="S319" i="1"/>
  <c r="P319" i="1"/>
  <c r="O319" i="1"/>
  <c r="Q319" i="1"/>
  <c r="N319" i="1"/>
  <c r="I319" i="1"/>
  <c r="M319" i="1"/>
  <c r="R311" i="1"/>
  <c r="T311" i="1"/>
  <c r="P311" i="1"/>
  <c r="Q311" i="1"/>
  <c r="S311" i="1"/>
  <c r="O311" i="1"/>
  <c r="N311" i="1"/>
  <c r="M311" i="1"/>
  <c r="I311" i="1"/>
  <c r="R303" i="1"/>
  <c r="T303" i="1"/>
  <c r="S303" i="1"/>
  <c r="P303" i="1"/>
  <c r="O303" i="1"/>
  <c r="Q303" i="1"/>
  <c r="N303" i="1"/>
  <c r="I303" i="1"/>
  <c r="M303" i="1"/>
  <c r="R295" i="1"/>
  <c r="T295" i="1"/>
  <c r="S295" i="1"/>
  <c r="P295" i="1"/>
  <c r="Q295" i="1"/>
  <c r="O295" i="1"/>
  <c r="N295" i="1"/>
  <c r="M295" i="1"/>
  <c r="I295" i="1"/>
  <c r="R287" i="1"/>
  <c r="T287" i="1"/>
  <c r="S287" i="1"/>
  <c r="P287" i="1"/>
  <c r="Q287" i="1"/>
  <c r="O287" i="1"/>
  <c r="I287" i="1"/>
  <c r="N287" i="1"/>
  <c r="M287" i="1"/>
  <c r="R279" i="1"/>
  <c r="T279" i="1"/>
  <c r="P279" i="1"/>
  <c r="Q279" i="1"/>
  <c r="S279" i="1"/>
  <c r="O279" i="1"/>
  <c r="N279" i="1"/>
  <c r="M279" i="1"/>
  <c r="I279" i="1"/>
  <c r="R271" i="1"/>
  <c r="T271" i="1"/>
  <c r="S271" i="1"/>
  <c r="P271" i="1"/>
  <c r="Q271" i="1"/>
  <c r="O271" i="1"/>
  <c r="N271" i="1"/>
  <c r="I271" i="1"/>
  <c r="M271" i="1"/>
  <c r="R263" i="1"/>
  <c r="T263" i="1"/>
  <c r="S263" i="1"/>
  <c r="Q263" i="1"/>
  <c r="P263" i="1"/>
  <c r="O263" i="1"/>
  <c r="M263" i="1"/>
  <c r="I263" i="1"/>
  <c r="N263" i="1"/>
  <c r="R255" i="1"/>
  <c r="T255" i="1"/>
  <c r="S255" i="1"/>
  <c r="P255" i="1"/>
  <c r="Q255" i="1"/>
  <c r="O255" i="1"/>
  <c r="N255" i="1"/>
  <c r="I255" i="1"/>
  <c r="M255" i="1"/>
  <c r="R247" i="1"/>
  <c r="T247" i="1"/>
  <c r="P247" i="1"/>
  <c r="S247" i="1"/>
  <c r="Q247" i="1"/>
  <c r="O247" i="1"/>
  <c r="N247" i="1"/>
  <c r="M247" i="1"/>
  <c r="I247" i="1"/>
  <c r="R239" i="1"/>
  <c r="T239" i="1"/>
  <c r="S239" i="1"/>
  <c r="P239" i="1"/>
  <c r="O239" i="1"/>
  <c r="Q239" i="1"/>
  <c r="N239" i="1"/>
  <c r="I239" i="1"/>
  <c r="M239" i="1"/>
  <c r="R231" i="1"/>
  <c r="T231" i="1"/>
  <c r="S231" i="1"/>
  <c r="P231" i="1"/>
  <c r="Q231" i="1"/>
  <c r="O231" i="1"/>
  <c r="N231" i="1"/>
  <c r="M231" i="1"/>
  <c r="I231" i="1"/>
  <c r="R223" i="1"/>
  <c r="T223" i="1"/>
  <c r="P223" i="1"/>
  <c r="Q223" i="1"/>
  <c r="S223" i="1"/>
  <c r="O223" i="1"/>
  <c r="N223" i="1"/>
  <c r="I223" i="1"/>
  <c r="M223" i="1"/>
  <c r="R215" i="1"/>
  <c r="T215" i="1"/>
  <c r="S215" i="1"/>
  <c r="P215" i="1"/>
  <c r="Q215" i="1"/>
  <c r="O215" i="1"/>
  <c r="M215" i="1"/>
  <c r="I215" i="1"/>
  <c r="R207" i="1"/>
  <c r="T207" i="1"/>
  <c r="S207" i="1"/>
  <c r="P207" i="1"/>
  <c r="Q207" i="1"/>
  <c r="O207" i="1"/>
  <c r="N207" i="1"/>
  <c r="I207" i="1"/>
  <c r="M207" i="1"/>
  <c r="R199" i="1"/>
  <c r="T199" i="1"/>
  <c r="S199" i="1"/>
  <c r="Q199" i="1"/>
  <c r="P199" i="1"/>
  <c r="O199" i="1"/>
  <c r="M199" i="1"/>
  <c r="I199" i="1"/>
  <c r="N199" i="1"/>
  <c r="R191" i="1"/>
  <c r="T191" i="1"/>
  <c r="S191" i="1"/>
  <c r="P191" i="1"/>
  <c r="O191" i="1"/>
  <c r="Q191" i="1"/>
  <c r="N191" i="1"/>
  <c r="I191" i="1"/>
  <c r="M191" i="1"/>
  <c r="R183" i="1"/>
  <c r="T183" i="1"/>
  <c r="S183" i="1"/>
  <c r="P183" i="1"/>
  <c r="Q183" i="1"/>
  <c r="O183" i="1"/>
  <c r="N183" i="1"/>
  <c r="M183" i="1"/>
  <c r="I183" i="1"/>
  <c r="R175" i="1"/>
  <c r="T175" i="1"/>
  <c r="S175" i="1"/>
  <c r="P175" i="1"/>
  <c r="O175" i="1"/>
  <c r="Q175" i="1"/>
  <c r="N175" i="1"/>
  <c r="I175" i="1"/>
  <c r="M175" i="1"/>
  <c r="R167" i="1"/>
  <c r="T167" i="1"/>
  <c r="S167" i="1"/>
  <c r="P167" i="1"/>
  <c r="O167" i="1"/>
  <c r="Q167" i="1"/>
  <c r="N167" i="1"/>
  <c r="M167" i="1"/>
  <c r="I167" i="1"/>
  <c r="R159" i="1"/>
  <c r="T159" i="1"/>
  <c r="S159" i="1"/>
  <c r="Q159" i="1"/>
  <c r="P159" i="1"/>
  <c r="O159" i="1"/>
  <c r="N159" i="1"/>
  <c r="I159" i="1"/>
  <c r="M159" i="1"/>
  <c r="R151" i="1"/>
  <c r="T151" i="1"/>
  <c r="S151" i="1"/>
  <c r="O151" i="1"/>
  <c r="P151" i="1"/>
  <c r="Q151" i="1"/>
  <c r="M151" i="1"/>
  <c r="I151" i="1"/>
  <c r="N151" i="1"/>
  <c r="R143" i="1"/>
  <c r="T143" i="1"/>
  <c r="S143" i="1"/>
  <c r="Q143" i="1"/>
  <c r="O143" i="1"/>
  <c r="P143" i="1"/>
  <c r="N143" i="1"/>
  <c r="I143" i="1"/>
  <c r="M143" i="1"/>
  <c r="R135" i="1"/>
  <c r="T135" i="1"/>
  <c r="S135" i="1"/>
  <c r="Q135" i="1"/>
  <c r="O135" i="1"/>
  <c r="P135" i="1"/>
  <c r="M135" i="1"/>
  <c r="I135" i="1"/>
  <c r="N135" i="1"/>
  <c r="R127" i="1"/>
  <c r="T127" i="1"/>
  <c r="S127" i="1"/>
  <c r="O127" i="1"/>
  <c r="P127" i="1"/>
  <c r="Q127" i="1"/>
  <c r="N127" i="1"/>
  <c r="I127" i="1"/>
  <c r="M127" i="1"/>
  <c r="R119" i="1"/>
  <c r="T119" i="1"/>
  <c r="S119" i="1"/>
  <c r="P119" i="1"/>
  <c r="Q119" i="1"/>
  <c r="O119" i="1"/>
  <c r="N119" i="1"/>
  <c r="I119" i="1"/>
  <c r="M119" i="1"/>
  <c r="R111" i="1"/>
  <c r="T111" i="1"/>
  <c r="S111" i="1"/>
  <c r="P111" i="1"/>
  <c r="O111" i="1"/>
  <c r="Q111" i="1"/>
  <c r="N111" i="1"/>
  <c r="I111" i="1"/>
  <c r="R103" i="1"/>
  <c r="T103" i="1"/>
  <c r="S103" i="1"/>
  <c r="P103" i="1"/>
  <c r="O103" i="1"/>
  <c r="Q103" i="1"/>
  <c r="N103" i="1"/>
  <c r="I103" i="1"/>
  <c r="M103" i="1"/>
  <c r="R95" i="1"/>
  <c r="T95" i="1"/>
  <c r="P95" i="1"/>
  <c r="Q95" i="1"/>
  <c r="O95" i="1"/>
  <c r="S95" i="1"/>
  <c r="N95" i="1"/>
  <c r="M95" i="1"/>
  <c r="I95" i="1"/>
  <c r="R87" i="1"/>
  <c r="T87" i="1"/>
  <c r="S87" i="1"/>
  <c r="P87" i="1"/>
  <c r="O87" i="1"/>
  <c r="Q87" i="1"/>
  <c r="N87" i="1"/>
  <c r="I87" i="1"/>
  <c r="M87" i="1"/>
  <c r="R79" i="1"/>
  <c r="T79" i="1"/>
  <c r="S79" i="1"/>
  <c r="P79" i="1"/>
  <c r="Q79" i="1"/>
  <c r="O79" i="1"/>
  <c r="N79" i="1"/>
  <c r="I79" i="1"/>
  <c r="M79" i="1"/>
  <c r="R71" i="1"/>
  <c r="T71" i="1"/>
  <c r="S71" i="1"/>
  <c r="P71" i="1"/>
  <c r="Q71" i="1"/>
  <c r="O71" i="1"/>
  <c r="N71" i="1"/>
  <c r="M71" i="1"/>
  <c r="I71" i="1"/>
  <c r="R63" i="1"/>
  <c r="T63" i="1"/>
  <c r="S63" i="1"/>
  <c r="P63" i="1"/>
  <c r="O63" i="1"/>
  <c r="N63" i="1"/>
  <c r="Q63" i="1"/>
  <c r="I63" i="1"/>
  <c r="M63" i="1"/>
  <c r="R55" i="1"/>
  <c r="T55" i="1"/>
  <c r="S55" i="1"/>
  <c r="P55" i="1"/>
  <c r="Q55" i="1"/>
  <c r="O55" i="1"/>
  <c r="N55" i="1"/>
  <c r="I55" i="1"/>
  <c r="M55" i="1"/>
  <c r="R47" i="1"/>
  <c r="T47" i="1"/>
  <c r="Q47" i="1"/>
  <c r="S47" i="1"/>
  <c r="P47" i="1"/>
  <c r="O47" i="1"/>
  <c r="N47" i="1"/>
  <c r="I47" i="1"/>
  <c r="R39" i="1"/>
  <c r="T39" i="1"/>
  <c r="S39" i="1"/>
  <c r="Q39" i="1"/>
  <c r="P39" i="1"/>
  <c r="O39" i="1"/>
  <c r="N39" i="1"/>
  <c r="I39" i="1"/>
  <c r="M39" i="1"/>
  <c r="R31" i="1"/>
  <c r="T31" i="1"/>
  <c r="S31" i="1"/>
  <c r="Q31" i="1"/>
  <c r="P31" i="1"/>
  <c r="O31" i="1"/>
  <c r="N31" i="1"/>
  <c r="M31" i="1"/>
  <c r="I31" i="1"/>
  <c r="R23" i="1"/>
  <c r="S23" i="1"/>
  <c r="T23" i="1"/>
  <c r="P23" i="1"/>
  <c r="O23" i="1"/>
  <c r="Q23" i="1"/>
  <c r="N23" i="1"/>
  <c r="I23" i="1"/>
  <c r="M23" i="1"/>
  <c r="R15" i="1"/>
  <c r="S15" i="1"/>
  <c r="T15" i="1"/>
  <c r="P15" i="1"/>
  <c r="Q15" i="1"/>
  <c r="O15" i="1"/>
  <c r="N15" i="1"/>
  <c r="I15" i="1"/>
  <c r="M15" i="1"/>
  <c r="R7" i="1"/>
  <c r="S7" i="1"/>
  <c r="T7" i="1"/>
  <c r="P7" i="1"/>
  <c r="Q7" i="1"/>
  <c r="O7" i="1"/>
  <c r="N7" i="1"/>
  <c r="M7" i="1"/>
  <c r="I7" i="1"/>
  <c r="M47" i="1"/>
  <c r="R357" i="1"/>
  <c r="S357" i="1"/>
  <c r="T357" i="1"/>
  <c r="Q357" i="1"/>
  <c r="P357" i="1"/>
  <c r="N357" i="1"/>
  <c r="M357" i="1"/>
  <c r="H357" i="1"/>
  <c r="T349" i="1"/>
  <c r="R349" i="1"/>
  <c r="S349" i="1"/>
  <c r="Q349" i="1"/>
  <c r="P349" i="1"/>
  <c r="O349" i="1"/>
  <c r="N349" i="1"/>
  <c r="H349" i="1"/>
  <c r="M349" i="1"/>
  <c r="T341" i="1"/>
  <c r="R341" i="1"/>
  <c r="S341" i="1"/>
  <c r="P341" i="1"/>
  <c r="Q341" i="1"/>
  <c r="N341" i="1"/>
  <c r="O341" i="1"/>
  <c r="M341" i="1"/>
  <c r="H341" i="1"/>
  <c r="T333" i="1"/>
  <c r="R333" i="1"/>
  <c r="S333" i="1"/>
  <c r="Q333" i="1"/>
  <c r="P333" i="1"/>
  <c r="N333" i="1"/>
  <c r="H333" i="1"/>
  <c r="M333" i="1"/>
  <c r="O333" i="1"/>
  <c r="T325" i="1"/>
  <c r="R325" i="1"/>
  <c r="S325" i="1"/>
  <c r="P325" i="1"/>
  <c r="N325" i="1"/>
  <c r="Q325" i="1"/>
  <c r="M325" i="1"/>
  <c r="H325" i="1"/>
  <c r="O325" i="1"/>
  <c r="T317" i="1"/>
  <c r="R317" i="1"/>
  <c r="S317" i="1"/>
  <c r="Q317" i="1"/>
  <c r="P317" i="1"/>
  <c r="N317" i="1"/>
  <c r="O317" i="1"/>
  <c r="H317" i="1"/>
  <c r="M317" i="1"/>
  <c r="T309" i="1"/>
  <c r="R309" i="1"/>
  <c r="S309" i="1"/>
  <c r="Q309" i="1"/>
  <c r="P309" i="1"/>
  <c r="N309" i="1"/>
  <c r="O309" i="1"/>
  <c r="M309" i="1"/>
  <c r="H309" i="1"/>
  <c r="T301" i="1"/>
  <c r="R301" i="1"/>
  <c r="S301" i="1"/>
  <c r="Q301" i="1"/>
  <c r="P301" i="1"/>
  <c r="N301" i="1"/>
  <c r="O301" i="1"/>
  <c r="H301" i="1"/>
  <c r="M301" i="1"/>
  <c r="T293" i="1"/>
  <c r="R293" i="1"/>
  <c r="Q293" i="1"/>
  <c r="P293" i="1"/>
  <c r="S293" i="1"/>
  <c r="N293" i="1"/>
  <c r="M293" i="1"/>
  <c r="O293" i="1"/>
  <c r="H293" i="1"/>
  <c r="T285" i="1"/>
  <c r="R285" i="1"/>
  <c r="S285" i="1"/>
  <c r="Q285" i="1"/>
  <c r="P285" i="1"/>
  <c r="N285" i="1"/>
  <c r="O285" i="1"/>
  <c r="H285" i="1"/>
  <c r="M285" i="1"/>
  <c r="T277" i="1"/>
  <c r="R277" i="1"/>
  <c r="S277" i="1"/>
  <c r="P277" i="1"/>
  <c r="Q277" i="1"/>
  <c r="N277" i="1"/>
  <c r="O277" i="1"/>
  <c r="M277" i="1"/>
  <c r="H277" i="1"/>
  <c r="T269" i="1"/>
  <c r="R269" i="1"/>
  <c r="S269" i="1"/>
  <c r="Q269" i="1"/>
  <c r="P269" i="1"/>
  <c r="N269" i="1"/>
  <c r="H269" i="1"/>
  <c r="M269" i="1"/>
  <c r="T261" i="1"/>
  <c r="R261" i="1"/>
  <c r="P261" i="1"/>
  <c r="Q261" i="1"/>
  <c r="N261" i="1"/>
  <c r="S261" i="1"/>
  <c r="M261" i="1"/>
  <c r="H261" i="1"/>
  <c r="O261" i="1"/>
  <c r="T253" i="1"/>
  <c r="R253" i="1"/>
  <c r="S253" i="1"/>
  <c r="Q253" i="1"/>
  <c r="P253" i="1"/>
  <c r="N253" i="1"/>
  <c r="O253" i="1"/>
  <c r="H253" i="1"/>
  <c r="M253" i="1"/>
  <c r="T245" i="1"/>
  <c r="R245" i="1"/>
  <c r="S245" i="1"/>
  <c r="Q245" i="1"/>
  <c r="P245" i="1"/>
  <c r="N245" i="1"/>
  <c r="O245" i="1"/>
  <c r="M245" i="1"/>
  <c r="H245" i="1"/>
  <c r="T237" i="1"/>
  <c r="R237" i="1"/>
  <c r="S237" i="1"/>
  <c r="Q237" i="1"/>
  <c r="P237" i="1"/>
  <c r="N237" i="1"/>
  <c r="H237" i="1"/>
  <c r="O237" i="1"/>
  <c r="M237" i="1"/>
  <c r="T229" i="1"/>
  <c r="R229" i="1"/>
  <c r="S229" i="1"/>
  <c r="Q229" i="1"/>
  <c r="P229" i="1"/>
  <c r="N229" i="1"/>
  <c r="M229" i="1"/>
  <c r="H229" i="1"/>
  <c r="O229" i="1"/>
  <c r="T221" i="1"/>
  <c r="R221" i="1"/>
  <c r="S221" i="1"/>
  <c r="Q221" i="1"/>
  <c r="P221" i="1"/>
  <c r="N221" i="1"/>
  <c r="O221" i="1"/>
  <c r="H221" i="1"/>
  <c r="M221" i="1"/>
  <c r="T213" i="1"/>
  <c r="R213" i="1"/>
  <c r="S213" i="1"/>
  <c r="P213" i="1"/>
  <c r="N213" i="1"/>
  <c r="Q213" i="1"/>
  <c r="O213" i="1"/>
  <c r="M213" i="1"/>
  <c r="H213" i="1"/>
  <c r="T205" i="1"/>
  <c r="R205" i="1"/>
  <c r="S205" i="1"/>
  <c r="Q205" i="1"/>
  <c r="P205" i="1"/>
  <c r="N205" i="1"/>
  <c r="O205" i="1"/>
  <c r="H205" i="1"/>
  <c r="M205" i="1"/>
  <c r="T197" i="1"/>
  <c r="R197" i="1"/>
  <c r="S197" i="1"/>
  <c r="P197" i="1"/>
  <c r="O197" i="1"/>
  <c r="N197" i="1"/>
  <c r="Q197" i="1"/>
  <c r="M197" i="1"/>
  <c r="H197" i="1"/>
  <c r="T189" i="1"/>
  <c r="R189" i="1"/>
  <c r="S189" i="1"/>
  <c r="Q189" i="1"/>
  <c r="P189" i="1"/>
  <c r="N189" i="1"/>
  <c r="O189" i="1"/>
  <c r="H189" i="1"/>
  <c r="M189" i="1"/>
  <c r="T181" i="1"/>
  <c r="R181" i="1"/>
  <c r="S181" i="1"/>
  <c r="Q181" i="1"/>
  <c r="P181" i="1"/>
  <c r="O181" i="1"/>
  <c r="N181" i="1"/>
  <c r="M181" i="1"/>
  <c r="H181" i="1"/>
  <c r="T173" i="1"/>
  <c r="R173" i="1"/>
  <c r="S173" i="1"/>
  <c r="Q173" i="1"/>
  <c r="N173" i="1"/>
  <c r="P173" i="1"/>
  <c r="O173" i="1"/>
  <c r="H173" i="1"/>
  <c r="M173" i="1"/>
  <c r="T165" i="1"/>
  <c r="R165" i="1"/>
  <c r="S165" i="1"/>
  <c r="P165" i="1"/>
  <c r="Q165" i="1"/>
  <c r="O165" i="1"/>
  <c r="N165" i="1"/>
  <c r="M165" i="1"/>
  <c r="H165" i="1"/>
  <c r="T157" i="1"/>
  <c r="R157" i="1"/>
  <c r="S157" i="1"/>
  <c r="Q157" i="1"/>
  <c r="P157" i="1"/>
  <c r="N157" i="1"/>
  <c r="H157" i="1"/>
  <c r="M157" i="1"/>
  <c r="T149" i="1"/>
  <c r="R149" i="1"/>
  <c r="S149" i="1"/>
  <c r="P149" i="1"/>
  <c r="O149" i="1"/>
  <c r="N149" i="1"/>
  <c r="Q149" i="1"/>
  <c r="M149" i="1"/>
  <c r="H149" i="1"/>
  <c r="T141" i="1"/>
  <c r="R141" i="1"/>
  <c r="S141" i="1"/>
  <c r="Q141" i="1"/>
  <c r="P141" i="1"/>
  <c r="N141" i="1"/>
  <c r="H141" i="1"/>
  <c r="M141" i="1"/>
  <c r="O141" i="1"/>
  <c r="T133" i="1"/>
  <c r="R133" i="1"/>
  <c r="S133" i="1"/>
  <c r="P133" i="1"/>
  <c r="N133" i="1"/>
  <c r="O133" i="1"/>
  <c r="Q133" i="1"/>
  <c r="M133" i="1"/>
  <c r="H133" i="1"/>
  <c r="T125" i="1"/>
  <c r="R125" i="1"/>
  <c r="S125" i="1"/>
  <c r="Q125" i="1"/>
  <c r="P125" i="1"/>
  <c r="O125" i="1"/>
  <c r="N125" i="1"/>
  <c r="H125" i="1"/>
  <c r="M125" i="1"/>
  <c r="T117" i="1"/>
  <c r="R117" i="1"/>
  <c r="S117" i="1"/>
  <c r="Q117" i="1"/>
  <c r="P117" i="1"/>
  <c r="N117" i="1"/>
  <c r="O117" i="1"/>
  <c r="M117" i="1"/>
  <c r="H117" i="1"/>
  <c r="T109" i="1"/>
  <c r="R109" i="1"/>
  <c r="P109" i="1"/>
  <c r="S109" i="1"/>
  <c r="O109" i="1"/>
  <c r="Q109" i="1"/>
  <c r="N109" i="1"/>
  <c r="H109" i="1"/>
  <c r="M109" i="1"/>
  <c r="T101" i="1"/>
  <c r="R101" i="1"/>
  <c r="S101" i="1"/>
  <c r="P101" i="1"/>
  <c r="O101" i="1"/>
  <c r="Q101" i="1"/>
  <c r="N101" i="1"/>
  <c r="H101" i="1"/>
  <c r="M101" i="1"/>
  <c r="T93" i="1"/>
  <c r="R93" i="1"/>
  <c r="S93" i="1"/>
  <c r="P93" i="1"/>
  <c r="Q93" i="1"/>
  <c r="O93" i="1"/>
  <c r="N93" i="1"/>
  <c r="M93" i="1"/>
  <c r="H93" i="1"/>
  <c r="T85" i="1"/>
  <c r="R85" i="1"/>
  <c r="S85" i="1"/>
  <c r="P85" i="1"/>
  <c r="O85" i="1"/>
  <c r="Q85" i="1"/>
  <c r="N85" i="1"/>
  <c r="H85" i="1"/>
  <c r="M85" i="1"/>
  <c r="T77" i="1"/>
  <c r="R77" i="1"/>
  <c r="S77" i="1"/>
  <c r="P77" i="1"/>
  <c r="O77" i="1"/>
  <c r="Q77" i="1"/>
  <c r="N77" i="1"/>
  <c r="M77" i="1"/>
  <c r="H77" i="1"/>
  <c r="T69" i="1"/>
  <c r="R69" i="1"/>
  <c r="S69" i="1"/>
  <c r="P69" i="1"/>
  <c r="O69" i="1"/>
  <c r="N69" i="1"/>
  <c r="Q69" i="1"/>
  <c r="H69" i="1"/>
  <c r="T61" i="1"/>
  <c r="R61" i="1"/>
  <c r="S61" i="1"/>
  <c r="P61" i="1"/>
  <c r="O61" i="1"/>
  <c r="Q61" i="1"/>
  <c r="N61" i="1"/>
  <c r="H61" i="1"/>
  <c r="M61" i="1"/>
  <c r="T53" i="1"/>
  <c r="R53" i="1"/>
  <c r="S53" i="1"/>
  <c r="P53" i="1"/>
  <c r="Q53" i="1"/>
  <c r="O53" i="1"/>
  <c r="N53" i="1"/>
  <c r="M53" i="1"/>
  <c r="H53" i="1"/>
  <c r="T45" i="1"/>
  <c r="R45" i="1"/>
  <c r="Q45" i="1"/>
  <c r="S45" i="1"/>
  <c r="P45" i="1"/>
  <c r="O45" i="1"/>
  <c r="N45" i="1"/>
  <c r="H45" i="1"/>
  <c r="M45" i="1"/>
  <c r="T37" i="1"/>
  <c r="R37" i="1"/>
  <c r="S37" i="1"/>
  <c r="P37" i="1"/>
  <c r="O37" i="1"/>
  <c r="Q37" i="1"/>
  <c r="N37" i="1"/>
  <c r="H37" i="1"/>
  <c r="M37" i="1"/>
  <c r="T29" i="1"/>
  <c r="R29" i="1"/>
  <c r="S29" i="1"/>
  <c r="Q29" i="1"/>
  <c r="P29" i="1"/>
  <c r="O29" i="1"/>
  <c r="N29" i="1"/>
  <c r="M29" i="1"/>
  <c r="H29" i="1"/>
  <c r="T21" i="1"/>
  <c r="R21" i="1"/>
  <c r="S21" i="1"/>
  <c r="P21" i="1"/>
  <c r="Q21" i="1"/>
  <c r="O21" i="1"/>
  <c r="N21" i="1"/>
  <c r="H21" i="1"/>
  <c r="M21" i="1"/>
  <c r="T13" i="1"/>
  <c r="R13" i="1"/>
  <c r="S13" i="1"/>
  <c r="P13" i="1"/>
  <c r="Q13" i="1"/>
  <c r="O13" i="1"/>
  <c r="N13" i="1"/>
  <c r="M13" i="1"/>
  <c r="H13" i="1"/>
  <c r="T5" i="1"/>
  <c r="R5" i="1"/>
  <c r="S5" i="1"/>
  <c r="P5" i="1"/>
  <c r="Q5" i="1"/>
  <c r="O5" i="1"/>
  <c r="N5" i="1"/>
  <c r="H5" i="1"/>
  <c r="H344" i="1"/>
  <c r="H328" i="1"/>
  <c r="H312" i="1"/>
  <c r="O269" i="1"/>
  <c r="R356" i="1"/>
  <c r="S356" i="1"/>
  <c r="Q356" i="1"/>
  <c r="T356" i="1"/>
  <c r="P356" i="1"/>
  <c r="O356" i="1"/>
  <c r="N356" i="1"/>
  <c r="M356" i="1"/>
  <c r="H356" i="1"/>
  <c r="I356" i="1"/>
  <c r="R348" i="1"/>
  <c r="S348" i="1"/>
  <c r="Q348" i="1"/>
  <c r="T348" i="1"/>
  <c r="P348" i="1"/>
  <c r="O348" i="1"/>
  <c r="N348" i="1"/>
  <c r="M348" i="1"/>
  <c r="H348" i="1"/>
  <c r="I348" i="1"/>
  <c r="R340" i="1"/>
  <c r="S340" i="1"/>
  <c r="T340" i="1"/>
  <c r="Q340" i="1"/>
  <c r="P340" i="1"/>
  <c r="O340" i="1"/>
  <c r="M340" i="1"/>
  <c r="N340" i="1"/>
  <c r="H340" i="1"/>
  <c r="I340" i="1"/>
  <c r="R332" i="1"/>
  <c r="S332" i="1"/>
  <c r="Q332" i="1"/>
  <c r="N332" i="1"/>
  <c r="P332" i="1"/>
  <c r="T332" i="1"/>
  <c r="O332" i="1"/>
  <c r="M332" i="1"/>
  <c r="H332" i="1"/>
  <c r="I332" i="1"/>
  <c r="R324" i="1"/>
  <c r="S324" i="1"/>
  <c r="T324" i="1"/>
  <c r="Q324" i="1"/>
  <c r="P324" i="1"/>
  <c r="N324" i="1"/>
  <c r="O324" i="1"/>
  <c r="M324" i="1"/>
  <c r="H324" i="1"/>
  <c r="I324" i="1"/>
  <c r="R316" i="1"/>
  <c r="S316" i="1"/>
  <c r="T316" i="1"/>
  <c r="Q316" i="1"/>
  <c r="N316" i="1"/>
  <c r="P316" i="1"/>
  <c r="O316" i="1"/>
  <c r="M316" i="1"/>
  <c r="H316" i="1"/>
  <c r="I316" i="1"/>
  <c r="R308" i="1"/>
  <c r="S308" i="1"/>
  <c r="T308" i="1"/>
  <c r="Q308" i="1"/>
  <c r="N308" i="1"/>
  <c r="P308" i="1"/>
  <c r="O308" i="1"/>
  <c r="M308" i="1"/>
  <c r="H308" i="1"/>
  <c r="I308" i="1"/>
  <c r="R300" i="1"/>
  <c r="S300" i="1"/>
  <c r="Q300" i="1"/>
  <c r="T300" i="1"/>
  <c r="N300" i="1"/>
  <c r="P300" i="1"/>
  <c r="O300" i="1"/>
  <c r="M300" i="1"/>
  <c r="H300" i="1"/>
  <c r="I300" i="1"/>
  <c r="R292" i="1"/>
  <c r="S292" i="1"/>
  <c r="T292" i="1"/>
  <c r="Q292" i="1"/>
  <c r="P292" i="1"/>
  <c r="N292" i="1"/>
  <c r="O292" i="1"/>
  <c r="M292" i="1"/>
  <c r="H292" i="1"/>
  <c r="I292" i="1"/>
  <c r="R284" i="1"/>
  <c r="S284" i="1"/>
  <c r="Q284" i="1"/>
  <c r="T284" i="1"/>
  <c r="N284" i="1"/>
  <c r="P284" i="1"/>
  <c r="O284" i="1"/>
  <c r="M284" i="1"/>
  <c r="H284" i="1"/>
  <c r="I284" i="1"/>
  <c r="R276" i="1"/>
  <c r="S276" i="1"/>
  <c r="T276" i="1"/>
  <c r="Q276" i="1"/>
  <c r="N276" i="1"/>
  <c r="P276" i="1"/>
  <c r="O276" i="1"/>
  <c r="M276" i="1"/>
  <c r="H276" i="1"/>
  <c r="I276" i="1"/>
  <c r="R268" i="1"/>
  <c r="S268" i="1"/>
  <c r="Q268" i="1"/>
  <c r="T268" i="1"/>
  <c r="N268" i="1"/>
  <c r="P268" i="1"/>
  <c r="O268" i="1"/>
  <c r="M268" i="1"/>
  <c r="H268" i="1"/>
  <c r="I268" i="1"/>
  <c r="R260" i="1"/>
  <c r="S260" i="1"/>
  <c r="T260" i="1"/>
  <c r="Q260" i="1"/>
  <c r="P260" i="1"/>
  <c r="N260" i="1"/>
  <c r="O260" i="1"/>
  <c r="M260" i="1"/>
  <c r="H260" i="1"/>
  <c r="I260" i="1"/>
  <c r="R252" i="1"/>
  <c r="S252" i="1"/>
  <c r="T252" i="1"/>
  <c r="Q252" i="1"/>
  <c r="N252" i="1"/>
  <c r="P252" i="1"/>
  <c r="O252" i="1"/>
  <c r="M252" i="1"/>
  <c r="H252" i="1"/>
  <c r="I252" i="1"/>
  <c r="R244" i="1"/>
  <c r="S244" i="1"/>
  <c r="T244" i="1"/>
  <c r="Q244" i="1"/>
  <c r="N244" i="1"/>
  <c r="P244" i="1"/>
  <c r="O244" i="1"/>
  <c r="M244" i="1"/>
  <c r="H244" i="1"/>
  <c r="I244" i="1"/>
  <c r="R236" i="1"/>
  <c r="S236" i="1"/>
  <c r="T236" i="1"/>
  <c r="Q236" i="1"/>
  <c r="N236" i="1"/>
  <c r="P236" i="1"/>
  <c r="O236" i="1"/>
  <c r="M236" i="1"/>
  <c r="H236" i="1"/>
  <c r="I236" i="1"/>
  <c r="R228" i="1"/>
  <c r="S228" i="1"/>
  <c r="T228" i="1"/>
  <c r="Q228" i="1"/>
  <c r="P228" i="1"/>
  <c r="N228" i="1"/>
  <c r="O228" i="1"/>
  <c r="M228" i="1"/>
  <c r="H228" i="1"/>
  <c r="I228" i="1"/>
  <c r="R220" i="1"/>
  <c r="S220" i="1"/>
  <c r="T220" i="1"/>
  <c r="Q220" i="1"/>
  <c r="N220" i="1"/>
  <c r="P220" i="1"/>
  <c r="O220" i="1"/>
  <c r="M220" i="1"/>
  <c r="H220" i="1"/>
  <c r="I220" i="1"/>
  <c r="R212" i="1"/>
  <c r="S212" i="1"/>
  <c r="T212" i="1"/>
  <c r="Q212" i="1"/>
  <c r="N212" i="1"/>
  <c r="P212" i="1"/>
  <c r="O212" i="1"/>
  <c r="M212" i="1"/>
  <c r="H212" i="1"/>
  <c r="I212" i="1"/>
  <c r="R204" i="1"/>
  <c r="S204" i="1"/>
  <c r="T204" i="1"/>
  <c r="Q204" i="1"/>
  <c r="O204" i="1"/>
  <c r="N204" i="1"/>
  <c r="P204" i="1"/>
  <c r="M204" i="1"/>
  <c r="H204" i="1"/>
  <c r="I204" i="1"/>
  <c r="R196" i="1"/>
  <c r="S196" i="1"/>
  <c r="T196" i="1"/>
  <c r="Q196" i="1"/>
  <c r="O196" i="1"/>
  <c r="P196" i="1"/>
  <c r="N196" i="1"/>
  <c r="M196" i="1"/>
  <c r="H196" i="1"/>
  <c r="I196" i="1"/>
  <c r="R188" i="1"/>
  <c r="S188" i="1"/>
  <c r="T188" i="1"/>
  <c r="Q188" i="1"/>
  <c r="O188" i="1"/>
  <c r="N188" i="1"/>
  <c r="P188" i="1"/>
  <c r="M188" i="1"/>
  <c r="H188" i="1"/>
  <c r="I188" i="1"/>
  <c r="R180" i="1"/>
  <c r="S180" i="1"/>
  <c r="T180" i="1"/>
  <c r="Q180" i="1"/>
  <c r="O180" i="1"/>
  <c r="N180" i="1"/>
  <c r="P180" i="1"/>
  <c r="M180" i="1"/>
  <c r="H180" i="1"/>
  <c r="I180" i="1"/>
  <c r="R172" i="1"/>
  <c r="S172" i="1"/>
  <c r="T172" i="1"/>
  <c r="Q172" i="1"/>
  <c r="O172" i="1"/>
  <c r="P172" i="1"/>
  <c r="N172" i="1"/>
  <c r="M172" i="1"/>
  <c r="H172" i="1"/>
  <c r="I172" i="1"/>
  <c r="R164" i="1"/>
  <c r="S164" i="1"/>
  <c r="T164" i="1"/>
  <c r="Q164" i="1"/>
  <c r="O164" i="1"/>
  <c r="P164" i="1"/>
  <c r="N164" i="1"/>
  <c r="M164" i="1"/>
  <c r="H164" i="1"/>
  <c r="I164" i="1"/>
  <c r="R156" i="1"/>
  <c r="S156" i="1"/>
  <c r="T156" i="1"/>
  <c r="Q156" i="1"/>
  <c r="P156" i="1"/>
  <c r="O156" i="1"/>
  <c r="N156" i="1"/>
  <c r="M156" i="1"/>
  <c r="H156" i="1"/>
  <c r="I156" i="1"/>
  <c r="R148" i="1"/>
  <c r="S148" i="1"/>
  <c r="T148" i="1"/>
  <c r="Q148" i="1"/>
  <c r="O148" i="1"/>
  <c r="P148" i="1"/>
  <c r="N148" i="1"/>
  <c r="M148" i="1"/>
  <c r="H148" i="1"/>
  <c r="I148" i="1"/>
  <c r="R140" i="1"/>
  <c r="S140" i="1"/>
  <c r="T140" i="1"/>
  <c r="Q140" i="1"/>
  <c r="O140" i="1"/>
  <c r="P140" i="1"/>
  <c r="N140" i="1"/>
  <c r="M140" i="1"/>
  <c r="H140" i="1"/>
  <c r="I140" i="1"/>
  <c r="R132" i="1"/>
  <c r="S132" i="1"/>
  <c r="Q132" i="1"/>
  <c r="O132" i="1"/>
  <c r="T132" i="1"/>
  <c r="P132" i="1"/>
  <c r="N132" i="1"/>
  <c r="M132" i="1"/>
  <c r="H132" i="1"/>
  <c r="I132" i="1"/>
  <c r="R124" i="1"/>
  <c r="S124" i="1"/>
  <c r="T124" i="1"/>
  <c r="Q124" i="1"/>
  <c r="O124" i="1"/>
  <c r="P124" i="1"/>
  <c r="N124" i="1"/>
  <c r="M124" i="1"/>
  <c r="H124" i="1"/>
  <c r="I124" i="1"/>
  <c r="R116" i="1"/>
  <c r="S116" i="1"/>
  <c r="T116" i="1"/>
  <c r="Q116" i="1"/>
  <c r="O116" i="1"/>
  <c r="N116" i="1"/>
  <c r="P116" i="1"/>
  <c r="M116" i="1"/>
  <c r="H116" i="1"/>
  <c r="I116" i="1"/>
  <c r="R108" i="1"/>
  <c r="S108" i="1"/>
  <c r="T108" i="1"/>
  <c r="Q108" i="1"/>
  <c r="O108" i="1"/>
  <c r="N108" i="1"/>
  <c r="M108" i="1"/>
  <c r="P108" i="1"/>
  <c r="H108" i="1"/>
  <c r="I108" i="1"/>
  <c r="R100" i="1"/>
  <c r="S100" i="1"/>
  <c r="T100" i="1"/>
  <c r="Q100" i="1"/>
  <c r="O100" i="1"/>
  <c r="P100" i="1"/>
  <c r="N100" i="1"/>
  <c r="M100" i="1"/>
  <c r="H100" i="1"/>
  <c r="I100" i="1"/>
  <c r="R92" i="1"/>
  <c r="S92" i="1"/>
  <c r="T92" i="1"/>
  <c r="Q92" i="1"/>
  <c r="O92" i="1"/>
  <c r="N92" i="1"/>
  <c r="P92" i="1"/>
  <c r="M92" i="1"/>
  <c r="H92" i="1"/>
  <c r="I92" i="1"/>
  <c r="R84" i="1"/>
  <c r="S84" i="1"/>
  <c r="T84" i="1"/>
  <c r="Q84" i="1"/>
  <c r="O84" i="1"/>
  <c r="P84" i="1"/>
  <c r="N84" i="1"/>
  <c r="M84" i="1"/>
  <c r="H84" i="1"/>
  <c r="I84" i="1"/>
  <c r="R76" i="1"/>
  <c r="S76" i="1"/>
  <c r="T76" i="1"/>
  <c r="Q76" i="1"/>
  <c r="O76" i="1"/>
  <c r="P76" i="1"/>
  <c r="N76" i="1"/>
  <c r="M76" i="1"/>
  <c r="H76" i="1"/>
  <c r="I76" i="1"/>
  <c r="R68" i="1"/>
  <c r="S68" i="1"/>
  <c r="T68" i="1"/>
  <c r="Q68" i="1"/>
  <c r="O68" i="1"/>
  <c r="P68" i="1"/>
  <c r="N68" i="1"/>
  <c r="M68" i="1"/>
  <c r="H68" i="1"/>
  <c r="I68" i="1"/>
  <c r="R60" i="1"/>
  <c r="S60" i="1"/>
  <c r="T60" i="1"/>
  <c r="Q60" i="1"/>
  <c r="O60" i="1"/>
  <c r="P60" i="1"/>
  <c r="N60" i="1"/>
  <c r="M60" i="1"/>
  <c r="H60" i="1"/>
  <c r="I60" i="1"/>
  <c r="R52" i="1"/>
  <c r="S52" i="1"/>
  <c r="Q52" i="1"/>
  <c r="O52" i="1"/>
  <c r="T52" i="1"/>
  <c r="P52" i="1"/>
  <c r="N52" i="1"/>
  <c r="M52" i="1"/>
  <c r="H52" i="1"/>
  <c r="I52" i="1"/>
  <c r="R44" i="1"/>
  <c r="S44" i="1"/>
  <c r="Q44" i="1"/>
  <c r="T44" i="1"/>
  <c r="O44" i="1"/>
  <c r="P44" i="1"/>
  <c r="N44" i="1"/>
  <c r="M44" i="1"/>
  <c r="H44" i="1"/>
  <c r="I44" i="1"/>
  <c r="R36" i="1"/>
  <c r="S36" i="1"/>
  <c r="Q36" i="1"/>
  <c r="T36" i="1"/>
  <c r="P36" i="1"/>
  <c r="O36" i="1"/>
  <c r="N36" i="1"/>
  <c r="M36" i="1"/>
  <c r="H36" i="1"/>
  <c r="I36" i="1"/>
  <c r="R28" i="1"/>
  <c r="S28" i="1"/>
  <c r="T28" i="1"/>
  <c r="Q28" i="1"/>
  <c r="O28" i="1"/>
  <c r="N28" i="1"/>
  <c r="P28" i="1"/>
  <c r="M28" i="1"/>
  <c r="H28" i="1"/>
  <c r="I28" i="1"/>
  <c r="R20" i="1"/>
  <c r="S20" i="1"/>
  <c r="T20" i="1"/>
  <c r="Q20" i="1"/>
  <c r="O20" i="1"/>
  <c r="P20" i="1"/>
  <c r="N20" i="1"/>
  <c r="M20" i="1"/>
  <c r="H20" i="1"/>
  <c r="I20" i="1"/>
  <c r="R12" i="1"/>
  <c r="S12" i="1"/>
  <c r="T12" i="1"/>
  <c r="Q12" i="1"/>
  <c r="O12" i="1"/>
  <c r="N12" i="1"/>
  <c r="P12" i="1"/>
  <c r="M12" i="1"/>
  <c r="H12" i="1"/>
  <c r="I12" i="1"/>
  <c r="R4" i="1"/>
  <c r="S4" i="1"/>
  <c r="T4" i="1"/>
  <c r="Q4" i="1"/>
  <c r="O4" i="1"/>
  <c r="P4" i="1"/>
  <c r="N4" i="1"/>
  <c r="M4" i="1"/>
  <c r="H4" i="1"/>
  <c r="I4" i="1"/>
  <c r="H343" i="1"/>
  <c r="H327" i="1"/>
  <c r="H311" i="1"/>
  <c r="H295" i="1"/>
  <c r="H279" i="1"/>
  <c r="H263" i="1"/>
  <c r="H247" i="1"/>
  <c r="H231" i="1"/>
  <c r="H215" i="1"/>
  <c r="H199" i="1"/>
  <c r="H183" i="1"/>
  <c r="H167" i="1"/>
  <c r="H151" i="1"/>
  <c r="H135" i="1"/>
  <c r="H119" i="1"/>
  <c r="H103" i="1"/>
  <c r="H87" i="1"/>
  <c r="H71" i="1"/>
  <c r="H55" i="1"/>
  <c r="H39" i="1"/>
  <c r="H23" i="1"/>
  <c r="H7" i="1"/>
  <c r="M5" i="1"/>
  <c r="O157" i="1"/>
  <c r="T355" i="1"/>
  <c r="S355" i="1"/>
  <c r="Q355" i="1"/>
  <c r="P355" i="1"/>
  <c r="R355" i="1"/>
  <c r="M355" i="1"/>
  <c r="O355" i="1"/>
  <c r="H355" i="1"/>
  <c r="N355" i="1"/>
  <c r="R347" i="1"/>
  <c r="T347" i="1"/>
  <c r="S347" i="1"/>
  <c r="P347" i="1"/>
  <c r="Q347" i="1"/>
  <c r="N347" i="1"/>
  <c r="O347" i="1"/>
  <c r="M347" i="1"/>
  <c r="H347" i="1"/>
  <c r="R339" i="1"/>
  <c r="T339" i="1"/>
  <c r="S339" i="1"/>
  <c r="Q339" i="1"/>
  <c r="P339" i="1"/>
  <c r="N339" i="1"/>
  <c r="M339" i="1"/>
  <c r="H339" i="1"/>
  <c r="O339" i="1"/>
  <c r="R331" i="1"/>
  <c r="T331" i="1"/>
  <c r="S331" i="1"/>
  <c r="Q331" i="1"/>
  <c r="P331" i="1"/>
  <c r="N331" i="1"/>
  <c r="M331" i="1"/>
  <c r="O331" i="1"/>
  <c r="H331" i="1"/>
  <c r="R323" i="1"/>
  <c r="T323" i="1"/>
  <c r="S323" i="1"/>
  <c r="P323" i="1"/>
  <c r="Q323" i="1"/>
  <c r="N323" i="1"/>
  <c r="M323" i="1"/>
  <c r="O323" i="1"/>
  <c r="H323" i="1"/>
  <c r="R315" i="1"/>
  <c r="T315" i="1"/>
  <c r="S315" i="1"/>
  <c r="Q315" i="1"/>
  <c r="P315" i="1"/>
  <c r="N315" i="1"/>
  <c r="O315" i="1"/>
  <c r="M315" i="1"/>
  <c r="H315" i="1"/>
  <c r="R307" i="1"/>
  <c r="T307" i="1"/>
  <c r="Q307" i="1"/>
  <c r="S307" i="1"/>
  <c r="P307" i="1"/>
  <c r="N307" i="1"/>
  <c r="M307" i="1"/>
  <c r="H307" i="1"/>
  <c r="O307" i="1"/>
  <c r="R299" i="1"/>
  <c r="T299" i="1"/>
  <c r="S299" i="1"/>
  <c r="P299" i="1"/>
  <c r="N299" i="1"/>
  <c r="Q299" i="1"/>
  <c r="M299" i="1"/>
  <c r="O299" i="1"/>
  <c r="H299" i="1"/>
  <c r="R291" i="1"/>
  <c r="T291" i="1"/>
  <c r="Q291" i="1"/>
  <c r="S291" i="1"/>
  <c r="P291" i="1"/>
  <c r="N291" i="1"/>
  <c r="M291" i="1"/>
  <c r="O291" i="1"/>
  <c r="H291" i="1"/>
  <c r="R283" i="1"/>
  <c r="T283" i="1"/>
  <c r="S283" i="1"/>
  <c r="P283" i="1"/>
  <c r="N283" i="1"/>
  <c r="Q283" i="1"/>
  <c r="O283" i="1"/>
  <c r="M283" i="1"/>
  <c r="H283" i="1"/>
  <c r="R275" i="1"/>
  <c r="T275" i="1"/>
  <c r="Q275" i="1"/>
  <c r="P275" i="1"/>
  <c r="S275" i="1"/>
  <c r="N275" i="1"/>
  <c r="M275" i="1"/>
  <c r="O275" i="1"/>
  <c r="H275" i="1"/>
  <c r="R267" i="1"/>
  <c r="T267" i="1"/>
  <c r="S267" i="1"/>
  <c r="Q267" i="1"/>
  <c r="P267" i="1"/>
  <c r="N267" i="1"/>
  <c r="M267" i="1"/>
  <c r="O267" i="1"/>
  <c r="H267" i="1"/>
  <c r="R259" i="1"/>
  <c r="T259" i="1"/>
  <c r="S259" i="1"/>
  <c r="P259" i="1"/>
  <c r="Q259" i="1"/>
  <c r="N259" i="1"/>
  <c r="M259" i="1"/>
  <c r="O259" i="1"/>
  <c r="H259" i="1"/>
  <c r="R251" i="1"/>
  <c r="T251" i="1"/>
  <c r="S251" i="1"/>
  <c r="Q251" i="1"/>
  <c r="P251" i="1"/>
  <c r="N251" i="1"/>
  <c r="O251" i="1"/>
  <c r="M251" i="1"/>
  <c r="H251" i="1"/>
  <c r="R243" i="1"/>
  <c r="T243" i="1"/>
  <c r="S243" i="1"/>
  <c r="Q243" i="1"/>
  <c r="P243" i="1"/>
  <c r="N243" i="1"/>
  <c r="M243" i="1"/>
  <c r="H243" i="1"/>
  <c r="O243" i="1"/>
  <c r="R235" i="1"/>
  <c r="T235" i="1"/>
  <c r="S235" i="1"/>
  <c r="P235" i="1"/>
  <c r="N235" i="1"/>
  <c r="Q235" i="1"/>
  <c r="M235" i="1"/>
  <c r="O235" i="1"/>
  <c r="H235" i="1"/>
  <c r="R227" i="1"/>
  <c r="T227" i="1"/>
  <c r="S227" i="1"/>
  <c r="Q227" i="1"/>
  <c r="P227" i="1"/>
  <c r="N227" i="1"/>
  <c r="M227" i="1"/>
  <c r="O227" i="1"/>
  <c r="H227" i="1"/>
  <c r="R219" i="1"/>
  <c r="T219" i="1"/>
  <c r="S219" i="1"/>
  <c r="P219" i="1"/>
  <c r="N219" i="1"/>
  <c r="O219" i="1"/>
  <c r="M219" i="1"/>
  <c r="H219" i="1"/>
  <c r="Q219" i="1"/>
  <c r="R211" i="1"/>
  <c r="T211" i="1"/>
  <c r="S211" i="1"/>
  <c r="Q211" i="1"/>
  <c r="P211" i="1"/>
  <c r="N211" i="1"/>
  <c r="M211" i="1"/>
  <c r="H211" i="1"/>
  <c r="O211" i="1"/>
  <c r="R203" i="1"/>
  <c r="T203" i="1"/>
  <c r="Q203" i="1"/>
  <c r="S203" i="1"/>
  <c r="P203" i="1"/>
  <c r="N203" i="1"/>
  <c r="O203" i="1"/>
  <c r="M203" i="1"/>
  <c r="H203" i="1"/>
  <c r="R195" i="1"/>
  <c r="T195" i="1"/>
  <c r="S195" i="1"/>
  <c r="P195" i="1"/>
  <c r="Q195" i="1"/>
  <c r="O195" i="1"/>
  <c r="N195" i="1"/>
  <c r="M195" i="1"/>
  <c r="H195" i="1"/>
  <c r="R187" i="1"/>
  <c r="T187" i="1"/>
  <c r="S187" i="1"/>
  <c r="Q187" i="1"/>
  <c r="P187" i="1"/>
  <c r="N187" i="1"/>
  <c r="O187" i="1"/>
  <c r="M187" i="1"/>
  <c r="H187" i="1"/>
  <c r="R179" i="1"/>
  <c r="T179" i="1"/>
  <c r="S179" i="1"/>
  <c r="P179" i="1"/>
  <c r="Q179" i="1"/>
  <c r="O179" i="1"/>
  <c r="N179" i="1"/>
  <c r="M179" i="1"/>
  <c r="H179" i="1"/>
  <c r="R171" i="1"/>
  <c r="T171" i="1"/>
  <c r="S171" i="1"/>
  <c r="P171" i="1"/>
  <c r="Q171" i="1"/>
  <c r="N171" i="1"/>
  <c r="O171" i="1"/>
  <c r="M171" i="1"/>
  <c r="H171" i="1"/>
  <c r="R163" i="1"/>
  <c r="T163" i="1"/>
  <c r="S163" i="1"/>
  <c r="P163" i="1"/>
  <c r="Q163" i="1"/>
  <c r="O163" i="1"/>
  <c r="N163" i="1"/>
  <c r="M163" i="1"/>
  <c r="H163" i="1"/>
  <c r="R155" i="1"/>
  <c r="T155" i="1"/>
  <c r="P155" i="1"/>
  <c r="S155" i="1"/>
  <c r="N155" i="1"/>
  <c r="O155" i="1"/>
  <c r="M155" i="1"/>
  <c r="H155" i="1"/>
  <c r="Q155" i="1"/>
  <c r="R147" i="1"/>
  <c r="T147" i="1"/>
  <c r="S147" i="1"/>
  <c r="P147" i="1"/>
  <c r="Q147" i="1"/>
  <c r="N147" i="1"/>
  <c r="O147" i="1"/>
  <c r="M147" i="1"/>
  <c r="H147" i="1"/>
  <c r="R139" i="1"/>
  <c r="T139" i="1"/>
  <c r="P139" i="1"/>
  <c r="S139" i="1"/>
  <c r="Q139" i="1"/>
  <c r="N139" i="1"/>
  <c r="O139" i="1"/>
  <c r="M139" i="1"/>
  <c r="H139" i="1"/>
  <c r="R131" i="1"/>
  <c r="T131" i="1"/>
  <c r="S131" i="1"/>
  <c r="P131" i="1"/>
  <c r="Q131" i="1"/>
  <c r="N131" i="1"/>
  <c r="O131" i="1"/>
  <c r="M131" i="1"/>
  <c r="H131" i="1"/>
  <c r="R123" i="1"/>
  <c r="T123" i="1"/>
  <c r="P123" i="1"/>
  <c r="S123" i="1"/>
  <c r="Q123" i="1"/>
  <c r="O123" i="1"/>
  <c r="N123" i="1"/>
  <c r="M123" i="1"/>
  <c r="H123" i="1"/>
  <c r="R115" i="1"/>
  <c r="T115" i="1"/>
  <c r="S115" i="1"/>
  <c r="P115" i="1"/>
  <c r="Q115" i="1"/>
  <c r="N115" i="1"/>
  <c r="M115" i="1"/>
  <c r="O115" i="1"/>
  <c r="H115" i="1"/>
  <c r="R107" i="1"/>
  <c r="T107" i="1"/>
  <c r="S107" i="1"/>
  <c r="P107" i="1"/>
  <c r="N107" i="1"/>
  <c r="Q107" i="1"/>
  <c r="O107" i="1"/>
  <c r="M107" i="1"/>
  <c r="H107" i="1"/>
  <c r="R99" i="1"/>
  <c r="T99" i="1"/>
  <c r="S99" i="1"/>
  <c r="P99" i="1"/>
  <c r="Q99" i="1"/>
  <c r="N99" i="1"/>
  <c r="O99" i="1"/>
  <c r="M99" i="1"/>
  <c r="H99" i="1"/>
  <c r="R91" i="1"/>
  <c r="T91" i="1"/>
  <c r="P91" i="1"/>
  <c r="S91" i="1"/>
  <c r="N91" i="1"/>
  <c r="Q91" i="1"/>
  <c r="O91" i="1"/>
  <c r="M91" i="1"/>
  <c r="H91" i="1"/>
  <c r="R83" i="1"/>
  <c r="T83" i="1"/>
  <c r="S83" i="1"/>
  <c r="P83" i="1"/>
  <c r="Q83" i="1"/>
  <c r="N83" i="1"/>
  <c r="O83" i="1"/>
  <c r="M83" i="1"/>
  <c r="H83" i="1"/>
  <c r="R75" i="1"/>
  <c r="T75" i="1"/>
  <c r="P75" i="1"/>
  <c r="Q75" i="1"/>
  <c r="S75" i="1"/>
  <c r="N75" i="1"/>
  <c r="O75" i="1"/>
  <c r="M75" i="1"/>
  <c r="H75" i="1"/>
  <c r="R67" i="1"/>
  <c r="T67" i="1"/>
  <c r="S67" i="1"/>
  <c r="P67" i="1"/>
  <c r="Q67" i="1"/>
  <c r="N67" i="1"/>
  <c r="O67" i="1"/>
  <c r="M67" i="1"/>
  <c r="H67" i="1"/>
  <c r="R59" i="1"/>
  <c r="T59" i="1"/>
  <c r="S59" i="1"/>
  <c r="P59" i="1"/>
  <c r="Q59" i="1"/>
  <c r="N59" i="1"/>
  <c r="O59" i="1"/>
  <c r="M59" i="1"/>
  <c r="H59" i="1"/>
  <c r="R51" i="1"/>
  <c r="T51" i="1"/>
  <c r="S51" i="1"/>
  <c r="P51" i="1"/>
  <c r="Q51" i="1"/>
  <c r="N51" i="1"/>
  <c r="M51" i="1"/>
  <c r="H51" i="1"/>
  <c r="O51" i="1"/>
  <c r="R43" i="1"/>
  <c r="T43" i="1"/>
  <c r="S43" i="1"/>
  <c r="P43" i="1"/>
  <c r="Q43" i="1"/>
  <c r="N43" i="1"/>
  <c r="O43" i="1"/>
  <c r="M43" i="1"/>
  <c r="H43" i="1"/>
  <c r="R35" i="1"/>
  <c r="T35" i="1"/>
  <c r="S35" i="1"/>
  <c r="Q35" i="1"/>
  <c r="P35" i="1"/>
  <c r="N35" i="1"/>
  <c r="O35" i="1"/>
  <c r="M35" i="1"/>
  <c r="H35" i="1"/>
  <c r="R27" i="1"/>
  <c r="T27" i="1"/>
  <c r="P27" i="1"/>
  <c r="S27" i="1"/>
  <c r="Q27" i="1"/>
  <c r="N27" i="1"/>
  <c r="M27" i="1"/>
  <c r="H27" i="1"/>
  <c r="O27" i="1"/>
  <c r="R19" i="1"/>
  <c r="S19" i="1"/>
  <c r="T19" i="1"/>
  <c r="P19" i="1"/>
  <c r="Q19" i="1"/>
  <c r="N19" i="1"/>
  <c r="M19" i="1"/>
  <c r="O19" i="1"/>
  <c r="H19" i="1"/>
  <c r="R11" i="1"/>
  <c r="S11" i="1"/>
  <c r="T11" i="1"/>
  <c r="P11" i="1"/>
  <c r="Q11" i="1"/>
  <c r="N11" i="1"/>
  <c r="O11" i="1"/>
  <c r="M11" i="1"/>
  <c r="H11" i="1"/>
  <c r="R3" i="1"/>
  <c r="S3" i="1"/>
  <c r="T3" i="1"/>
  <c r="P3" i="1"/>
  <c r="Q3" i="1"/>
  <c r="N3" i="1"/>
  <c r="O3" i="1"/>
  <c r="M3" i="1"/>
  <c r="H3" i="1"/>
  <c r="N327" i="1"/>
  <c r="S350" i="1"/>
  <c r="T350" i="1"/>
  <c r="Q350" i="1"/>
  <c r="R350" i="1"/>
  <c r="O350" i="1"/>
  <c r="N350" i="1"/>
  <c r="M350" i="1"/>
  <c r="S342" i="1"/>
  <c r="T342" i="1"/>
  <c r="R342" i="1"/>
  <c r="Q342" i="1"/>
  <c r="O342" i="1"/>
  <c r="N342" i="1"/>
  <c r="P342" i="1"/>
  <c r="M342" i="1"/>
  <c r="S334" i="1"/>
  <c r="T334" i="1"/>
  <c r="Q334" i="1"/>
  <c r="R334" i="1"/>
  <c r="O334" i="1"/>
  <c r="P334" i="1"/>
  <c r="N334" i="1"/>
  <c r="M334" i="1"/>
  <c r="S326" i="1"/>
  <c r="T326" i="1"/>
  <c r="Q326" i="1"/>
  <c r="R326" i="1"/>
  <c r="O326" i="1"/>
  <c r="P326" i="1"/>
  <c r="N326" i="1"/>
  <c r="M326" i="1"/>
  <c r="S318" i="1"/>
  <c r="T318" i="1"/>
  <c r="Q318" i="1"/>
  <c r="O318" i="1"/>
  <c r="N318" i="1"/>
  <c r="R318" i="1"/>
  <c r="P318" i="1"/>
  <c r="M318" i="1"/>
  <c r="S310" i="1"/>
  <c r="T310" i="1"/>
  <c r="Q310" i="1"/>
  <c r="R310" i="1"/>
  <c r="O310" i="1"/>
  <c r="N310" i="1"/>
  <c r="P310" i="1"/>
  <c r="M310" i="1"/>
  <c r="S302" i="1"/>
  <c r="T302" i="1"/>
  <c r="Q302" i="1"/>
  <c r="R302" i="1"/>
  <c r="O302" i="1"/>
  <c r="P302" i="1"/>
  <c r="N302" i="1"/>
  <c r="M302" i="1"/>
  <c r="S294" i="1"/>
  <c r="T294" i="1"/>
  <c r="Q294" i="1"/>
  <c r="R294" i="1"/>
  <c r="O294" i="1"/>
  <c r="P294" i="1"/>
  <c r="N294" i="1"/>
  <c r="M294" i="1"/>
  <c r="S286" i="1"/>
  <c r="T286" i="1"/>
  <c r="Q286" i="1"/>
  <c r="R286" i="1"/>
  <c r="O286" i="1"/>
  <c r="N286" i="1"/>
  <c r="P286" i="1"/>
  <c r="M286" i="1"/>
  <c r="S278" i="1"/>
  <c r="T278" i="1"/>
  <c r="R278" i="1"/>
  <c r="Q278" i="1"/>
  <c r="O278" i="1"/>
  <c r="N278" i="1"/>
  <c r="M278" i="1"/>
  <c r="S270" i="1"/>
  <c r="T270" i="1"/>
  <c r="Q270" i="1"/>
  <c r="R270" i="1"/>
  <c r="O270" i="1"/>
  <c r="P270" i="1"/>
  <c r="N270" i="1"/>
  <c r="M270" i="1"/>
  <c r="S262" i="1"/>
  <c r="T262" i="1"/>
  <c r="Q262" i="1"/>
  <c r="R262" i="1"/>
  <c r="O262" i="1"/>
  <c r="P262" i="1"/>
  <c r="N262" i="1"/>
  <c r="M262" i="1"/>
  <c r="S254" i="1"/>
  <c r="T254" i="1"/>
  <c r="Q254" i="1"/>
  <c r="R254" i="1"/>
  <c r="O254" i="1"/>
  <c r="N254" i="1"/>
  <c r="M254" i="1"/>
  <c r="S246" i="1"/>
  <c r="T246" i="1"/>
  <c r="Q246" i="1"/>
  <c r="R246" i="1"/>
  <c r="O246" i="1"/>
  <c r="N246" i="1"/>
  <c r="P246" i="1"/>
  <c r="M246" i="1"/>
  <c r="S238" i="1"/>
  <c r="T238" i="1"/>
  <c r="Q238" i="1"/>
  <c r="R238" i="1"/>
  <c r="O238" i="1"/>
  <c r="P238" i="1"/>
  <c r="N238" i="1"/>
  <c r="M238" i="1"/>
  <c r="S230" i="1"/>
  <c r="T230" i="1"/>
  <c r="Q230" i="1"/>
  <c r="R230" i="1"/>
  <c r="O230" i="1"/>
  <c r="P230" i="1"/>
  <c r="N230" i="1"/>
  <c r="M230" i="1"/>
  <c r="S222" i="1"/>
  <c r="T222" i="1"/>
  <c r="R222" i="1"/>
  <c r="Q222" i="1"/>
  <c r="O222" i="1"/>
  <c r="N222" i="1"/>
  <c r="M222" i="1"/>
  <c r="S214" i="1"/>
  <c r="T214" i="1"/>
  <c r="R214" i="1"/>
  <c r="Q214" i="1"/>
  <c r="O214" i="1"/>
  <c r="N214" i="1"/>
  <c r="P214" i="1"/>
  <c r="M214" i="1"/>
  <c r="S206" i="1"/>
  <c r="T206" i="1"/>
  <c r="R206" i="1"/>
  <c r="Q206" i="1"/>
  <c r="O206" i="1"/>
  <c r="P206" i="1"/>
  <c r="N206" i="1"/>
  <c r="M206" i="1"/>
  <c r="S198" i="1"/>
  <c r="T198" i="1"/>
  <c r="Q198" i="1"/>
  <c r="R198" i="1"/>
  <c r="O198" i="1"/>
  <c r="P198" i="1"/>
  <c r="N198" i="1"/>
  <c r="M198" i="1"/>
  <c r="S190" i="1"/>
  <c r="T190" i="1"/>
  <c r="R190" i="1"/>
  <c r="Q190" i="1"/>
  <c r="O190" i="1"/>
  <c r="N190" i="1"/>
  <c r="P190" i="1"/>
  <c r="M190" i="1"/>
  <c r="S182" i="1"/>
  <c r="T182" i="1"/>
  <c r="Q182" i="1"/>
  <c r="R182" i="1"/>
  <c r="O182" i="1"/>
  <c r="N182" i="1"/>
  <c r="P182" i="1"/>
  <c r="M182" i="1"/>
  <c r="S174" i="1"/>
  <c r="T174" i="1"/>
  <c r="R174" i="1"/>
  <c r="Q174" i="1"/>
  <c r="P174" i="1"/>
  <c r="O174" i="1"/>
  <c r="N174" i="1"/>
  <c r="M174" i="1"/>
  <c r="S166" i="1"/>
  <c r="T166" i="1"/>
  <c r="Q166" i="1"/>
  <c r="P166" i="1"/>
  <c r="O166" i="1"/>
  <c r="R166" i="1"/>
  <c r="N166" i="1"/>
  <c r="M166" i="1"/>
  <c r="S158" i="1"/>
  <c r="T158" i="1"/>
  <c r="R158" i="1"/>
  <c r="Q158" i="1"/>
  <c r="P158" i="1"/>
  <c r="O158" i="1"/>
  <c r="N158" i="1"/>
  <c r="M158" i="1"/>
  <c r="S150" i="1"/>
  <c r="T150" i="1"/>
  <c r="R150" i="1"/>
  <c r="Q150" i="1"/>
  <c r="O150" i="1"/>
  <c r="P150" i="1"/>
  <c r="N150" i="1"/>
  <c r="M150" i="1"/>
  <c r="S142" i="1"/>
  <c r="T142" i="1"/>
  <c r="R142" i="1"/>
  <c r="Q142" i="1"/>
  <c r="O142" i="1"/>
  <c r="P142" i="1"/>
  <c r="N142" i="1"/>
  <c r="M142" i="1"/>
  <c r="S134" i="1"/>
  <c r="T134" i="1"/>
  <c r="R134" i="1"/>
  <c r="Q134" i="1"/>
  <c r="O134" i="1"/>
  <c r="P134" i="1"/>
  <c r="N134" i="1"/>
  <c r="M134" i="1"/>
  <c r="S126" i="1"/>
  <c r="T126" i="1"/>
  <c r="R126" i="1"/>
  <c r="Q126" i="1"/>
  <c r="O126" i="1"/>
  <c r="P126" i="1"/>
  <c r="N126" i="1"/>
  <c r="M126" i="1"/>
  <c r="S118" i="1"/>
  <c r="T118" i="1"/>
  <c r="Q118" i="1"/>
  <c r="R118" i="1"/>
  <c r="O118" i="1"/>
  <c r="N118" i="1"/>
  <c r="M118" i="1"/>
  <c r="S110" i="1"/>
  <c r="T110" i="1"/>
  <c r="R110" i="1"/>
  <c r="Q110" i="1"/>
  <c r="P110" i="1"/>
  <c r="O110" i="1"/>
  <c r="N110" i="1"/>
  <c r="M110" i="1"/>
  <c r="S102" i="1"/>
  <c r="T102" i="1"/>
  <c r="Q102" i="1"/>
  <c r="R102" i="1"/>
  <c r="P102" i="1"/>
  <c r="O102" i="1"/>
  <c r="N102" i="1"/>
  <c r="M102" i="1"/>
  <c r="S94" i="1"/>
  <c r="T94" i="1"/>
  <c r="R94" i="1"/>
  <c r="Q94" i="1"/>
  <c r="P94" i="1"/>
  <c r="O94" i="1"/>
  <c r="N94" i="1"/>
  <c r="M94" i="1"/>
  <c r="S86" i="1"/>
  <c r="T86" i="1"/>
  <c r="R86" i="1"/>
  <c r="Q86" i="1"/>
  <c r="P86" i="1"/>
  <c r="O86" i="1"/>
  <c r="N86" i="1"/>
  <c r="M86" i="1"/>
  <c r="S78" i="1"/>
  <c r="T78" i="1"/>
  <c r="R78" i="1"/>
  <c r="Q78" i="1"/>
  <c r="P78" i="1"/>
  <c r="O78" i="1"/>
  <c r="N78" i="1"/>
  <c r="M78" i="1"/>
  <c r="S70" i="1"/>
  <c r="T70" i="1"/>
  <c r="Q70" i="1"/>
  <c r="P70" i="1"/>
  <c r="O70" i="1"/>
  <c r="R70" i="1"/>
  <c r="N70" i="1"/>
  <c r="M70" i="1"/>
  <c r="S62" i="1"/>
  <c r="T62" i="1"/>
  <c r="R62" i="1"/>
  <c r="Q62" i="1"/>
  <c r="P62" i="1"/>
  <c r="O62" i="1"/>
  <c r="N62" i="1"/>
  <c r="M62" i="1"/>
  <c r="S54" i="1"/>
  <c r="T54" i="1"/>
  <c r="Q54" i="1"/>
  <c r="P54" i="1"/>
  <c r="R54" i="1"/>
  <c r="O54" i="1"/>
  <c r="N54" i="1"/>
  <c r="M54" i="1"/>
  <c r="S46" i="1"/>
  <c r="T46" i="1"/>
  <c r="R46" i="1"/>
  <c r="P46" i="1"/>
  <c r="O46" i="1"/>
  <c r="N46" i="1"/>
  <c r="Q46" i="1"/>
  <c r="M46" i="1"/>
  <c r="S38" i="1"/>
  <c r="T38" i="1"/>
  <c r="Q38" i="1"/>
  <c r="P38" i="1"/>
  <c r="R38" i="1"/>
  <c r="O38" i="1"/>
  <c r="N38" i="1"/>
  <c r="M38" i="1"/>
  <c r="S30" i="1"/>
  <c r="T30" i="1"/>
  <c r="R30" i="1"/>
  <c r="Q30" i="1"/>
  <c r="P30" i="1"/>
  <c r="O30" i="1"/>
  <c r="N30" i="1"/>
  <c r="M30" i="1"/>
  <c r="R22" i="1"/>
  <c r="S22" i="1"/>
  <c r="T22" i="1"/>
  <c r="P22" i="1"/>
  <c r="Q22" i="1"/>
  <c r="O22" i="1"/>
  <c r="N22" i="1"/>
  <c r="M22" i="1"/>
  <c r="R14" i="1"/>
  <c r="S14" i="1"/>
  <c r="T14" i="1"/>
  <c r="P14" i="1"/>
  <c r="O14" i="1"/>
  <c r="Q14" i="1"/>
  <c r="N14" i="1"/>
  <c r="M14" i="1"/>
  <c r="R6" i="1"/>
  <c r="S6" i="1"/>
  <c r="T6" i="1"/>
  <c r="P6" i="1"/>
  <c r="Q6" i="1"/>
  <c r="O6" i="1"/>
  <c r="N6" i="1"/>
  <c r="M6" i="1"/>
  <c r="H345" i="1"/>
  <c r="H329" i="1"/>
  <c r="H313" i="1"/>
  <c r="H297" i="1"/>
  <c r="H281" i="1"/>
  <c r="H265" i="1"/>
  <c r="H249" i="1"/>
  <c r="H233" i="1"/>
  <c r="H217" i="1"/>
  <c r="H201" i="1"/>
  <c r="H185" i="1"/>
  <c r="H169" i="1"/>
  <c r="H153" i="1"/>
  <c r="H145" i="1"/>
  <c r="H137" i="1"/>
  <c r="H121" i="1"/>
  <c r="M304" i="1"/>
  <c r="M288" i="1"/>
  <c r="M272" i="1"/>
  <c r="M256" i="1"/>
  <c r="M240" i="1"/>
  <c r="M224" i="1"/>
  <c r="M208" i="1"/>
  <c r="M192" i="1"/>
  <c r="M176" i="1"/>
  <c r="M160" i="1"/>
  <c r="M144" i="1"/>
  <c r="M128" i="1"/>
  <c r="M64" i="1"/>
  <c r="N200" i="1"/>
  <c r="M104" i="1"/>
  <c r="M40" i="1"/>
  <c r="N256" i="1"/>
  <c r="N136" i="1"/>
  <c r="P118" i="1"/>
  <c r="M80" i="1"/>
  <c r="M16" i="1"/>
  <c r="N304" i="1"/>
  <c r="N192" i="1"/>
  <c r="N48" i="1"/>
  <c r="P56" i="1"/>
  <c r="M120" i="1"/>
  <c r="M56" i="1"/>
  <c r="N240" i="1"/>
  <c r="N128" i="1"/>
  <c r="S322" i="1"/>
  <c r="T322" i="1"/>
  <c r="Q322" i="1"/>
  <c r="R322" i="1"/>
  <c r="P322" i="1"/>
  <c r="O322" i="1"/>
  <c r="M322" i="1"/>
  <c r="N322" i="1"/>
  <c r="S314" i="1"/>
  <c r="R314" i="1"/>
  <c r="Q314" i="1"/>
  <c r="P314" i="1"/>
  <c r="T314" i="1"/>
  <c r="O314" i="1"/>
  <c r="M314" i="1"/>
  <c r="N314" i="1"/>
  <c r="S306" i="1"/>
  <c r="T306" i="1"/>
  <c r="Q306" i="1"/>
  <c r="R306" i="1"/>
  <c r="P306" i="1"/>
  <c r="O306" i="1"/>
  <c r="M306" i="1"/>
  <c r="S298" i="1"/>
  <c r="Q298" i="1"/>
  <c r="R298" i="1"/>
  <c r="P298" i="1"/>
  <c r="T298" i="1"/>
  <c r="O298" i="1"/>
  <c r="M298" i="1"/>
  <c r="S290" i="1"/>
  <c r="Q290" i="1"/>
  <c r="T290" i="1"/>
  <c r="R290" i="1"/>
  <c r="P290" i="1"/>
  <c r="O290" i="1"/>
  <c r="N290" i="1"/>
  <c r="M290" i="1"/>
  <c r="S282" i="1"/>
  <c r="R282" i="1"/>
  <c r="Q282" i="1"/>
  <c r="T282" i="1"/>
  <c r="P282" i="1"/>
  <c r="O282" i="1"/>
  <c r="M282" i="1"/>
  <c r="S274" i="1"/>
  <c r="R274" i="1"/>
  <c r="T274" i="1"/>
  <c r="Q274" i="1"/>
  <c r="P274" i="1"/>
  <c r="O274" i="1"/>
  <c r="M274" i="1"/>
  <c r="N274" i="1"/>
  <c r="S266" i="1"/>
  <c r="R266" i="1"/>
  <c r="T266" i="1"/>
  <c r="Q266" i="1"/>
  <c r="P266" i="1"/>
  <c r="O266" i="1"/>
  <c r="N266" i="1"/>
  <c r="M266" i="1"/>
  <c r="S258" i="1"/>
  <c r="T258" i="1"/>
  <c r="Q258" i="1"/>
  <c r="P258" i="1"/>
  <c r="R258" i="1"/>
  <c r="O258" i="1"/>
  <c r="M258" i="1"/>
  <c r="N258" i="1"/>
  <c r="S250" i="1"/>
  <c r="R250" i="1"/>
  <c r="T250" i="1"/>
  <c r="Q250" i="1"/>
  <c r="P250" i="1"/>
  <c r="O250" i="1"/>
  <c r="M250" i="1"/>
  <c r="N250" i="1"/>
  <c r="S242" i="1"/>
  <c r="T242" i="1"/>
  <c r="Q242" i="1"/>
  <c r="R242" i="1"/>
  <c r="P242" i="1"/>
  <c r="O242" i="1"/>
  <c r="M242" i="1"/>
  <c r="S234" i="1"/>
  <c r="Q234" i="1"/>
  <c r="R234" i="1"/>
  <c r="P234" i="1"/>
  <c r="O234" i="1"/>
  <c r="M234" i="1"/>
  <c r="S226" i="1"/>
  <c r="R226" i="1"/>
  <c r="Q226" i="1"/>
  <c r="P226" i="1"/>
  <c r="T226" i="1"/>
  <c r="O226" i="1"/>
  <c r="N226" i="1"/>
  <c r="M226" i="1"/>
  <c r="S218" i="1"/>
  <c r="T218" i="1"/>
  <c r="R218" i="1"/>
  <c r="Q218" i="1"/>
  <c r="P218" i="1"/>
  <c r="O218" i="1"/>
  <c r="M218" i="1"/>
  <c r="S210" i="1"/>
  <c r="R210" i="1"/>
  <c r="T210" i="1"/>
  <c r="Q210" i="1"/>
  <c r="P210" i="1"/>
  <c r="O210" i="1"/>
  <c r="M210" i="1"/>
  <c r="N210" i="1"/>
  <c r="S202" i="1"/>
  <c r="T202" i="1"/>
  <c r="R202" i="1"/>
  <c r="Q202" i="1"/>
  <c r="P202" i="1"/>
  <c r="N202" i="1"/>
  <c r="M202" i="1"/>
  <c r="O202" i="1"/>
  <c r="S194" i="1"/>
  <c r="R194" i="1"/>
  <c r="T194" i="1"/>
  <c r="Q194" i="1"/>
  <c r="P194" i="1"/>
  <c r="O194" i="1"/>
  <c r="M194" i="1"/>
  <c r="N194" i="1"/>
  <c r="S186" i="1"/>
  <c r="R186" i="1"/>
  <c r="T186" i="1"/>
  <c r="Q186" i="1"/>
  <c r="P186" i="1"/>
  <c r="O186" i="1"/>
  <c r="M186" i="1"/>
  <c r="N186" i="1"/>
  <c r="S178" i="1"/>
  <c r="R178" i="1"/>
  <c r="T178" i="1"/>
  <c r="Q178" i="1"/>
  <c r="P178" i="1"/>
  <c r="O178" i="1"/>
  <c r="M178" i="1"/>
  <c r="S170" i="1"/>
  <c r="T170" i="1"/>
  <c r="Q170" i="1"/>
  <c r="O170" i="1"/>
  <c r="P170" i="1"/>
  <c r="R170" i="1"/>
  <c r="M170" i="1"/>
  <c r="S162" i="1"/>
  <c r="R162" i="1"/>
  <c r="T162" i="1"/>
  <c r="Q162" i="1"/>
  <c r="P162" i="1"/>
  <c r="O162" i="1"/>
  <c r="N162" i="1"/>
  <c r="M162" i="1"/>
  <c r="S154" i="1"/>
  <c r="T154" i="1"/>
  <c r="R154" i="1"/>
  <c r="Q154" i="1"/>
  <c r="O154" i="1"/>
  <c r="P154" i="1"/>
  <c r="M154" i="1"/>
  <c r="S146" i="1"/>
  <c r="R146" i="1"/>
  <c r="Q146" i="1"/>
  <c r="P146" i="1"/>
  <c r="T146" i="1"/>
  <c r="O146" i="1"/>
  <c r="M146" i="1"/>
  <c r="N146" i="1"/>
  <c r="S138" i="1"/>
  <c r="T138" i="1"/>
  <c r="R138" i="1"/>
  <c r="Q138" i="1"/>
  <c r="P138" i="1"/>
  <c r="O138" i="1"/>
  <c r="N138" i="1"/>
  <c r="M138" i="1"/>
  <c r="S130" i="1"/>
  <c r="R130" i="1"/>
  <c r="Q130" i="1"/>
  <c r="T130" i="1"/>
  <c r="P130" i="1"/>
  <c r="O130" i="1"/>
  <c r="M130" i="1"/>
  <c r="N130" i="1"/>
  <c r="S122" i="1"/>
  <c r="R122" i="1"/>
  <c r="T122" i="1"/>
  <c r="Q122" i="1"/>
  <c r="P122" i="1"/>
  <c r="O122" i="1"/>
  <c r="M122" i="1"/>
  <c r="N122" i="1"/>
  <c r="S114" i="1"/>
  <c r="R114" i="1"/>
  <c r="T114" i="1"/>
  <c r="Q114" i="1"/>
  <c r="P114" i="1"/>
  <c r="O114" i="1"/>
  <c r="N114" i="1"/>
  <c r="M114" i="1"/>
  <c r="S106" i="1"/>
  <c r="T106" i="1"/>
  <c r="R106" i="1"/>
  <c r="Q106" i="1"/>
  <c r="P106" i="1"/>
  <c r="O106" i="1"/>
  <c r="M106" i="1"/>
  <c r="S98" i="1"/>
  <c r="R98" i="1"/>
  <c r="T98" i="1"/>
  <c r="Q98" i="1"/>
  <c r="P98" i="1"/>
  <c r="O98" i="1"/>
  <c r="M98" i="1"/>
  <c r="S90" i="1"/>
  <c r="T90" i="1"/>
  <c r="Q90" i="1"/>
  <c r="P90" i="1"/>
  <c r="R90" i="1"/>
  <c r="O90" i="1"/>
  <c r="M90" i="1"/>
  <c r="N90" i="1"/>
  <c r="S82" i="1"/>
  <c r="R82" i="1"/>
  <c r="T82" i="1"/>
  <c r="Q82" i="1"/>
  <c r="P82" i="1"/>
  <c r="O82" i="1"/>
  <c r="N82" i="1"/>
  <c r="M82" i="1"/>
  <c r="S74" i="1"/>
  <c r="T74" i="1"/>
  <c r="Q74" i="1"/>
  <c r="R74" i="1"/>
  <c r="P74" i="1"/>
  <c r="O74" i="1"/>
  <c r="M74" i="1"/>
  <c r="S66" i="1"/>
  <c r="R66" i="1"/>
  <c r="T66" i="1"/>
  <c r="Q66" i="1"/>
  <c r="P66" i="1"/>
  <c r="O66" i="1"/>
  <c r="M66" i="1"/>
  <c r="S58" i="1"/>
  <c r="R58" i="1"/>
  <c r="T58" i="1"/>
  <c r="Q58" i="1"/>
  <c r="P58" i="1"/>
  <c r="O58" i="1"/>
  <c r="M58" i="1"/>
  <c r="N58" i="1"/>
  <c r="S50" i="1"/>
  <c r="R50" i="1"/>
  <c r="T50" i="1"/>
  <c r="Q50" i="1"/>
  <c r="O50" i="1"/>
  <c r="P50" i="1"/>
  <c r="N50" i="1"/>
  <c r="M50" i="1"/>
  <c r="S42" i="1"/>
  <c r="T42" i="1"/>
  <c r="R42" i="1"/>
  <c r="Q42" i="1"/>
  <c r="P42" i="1"/>
  <c r="O42" i="1"/>
  <c r="M42" i="1"/>
  <c r="S34" i="1"/>
  <c r="R34" i="1"/>
  <c r="T34" i="1"/>
  <c r="Q34" i="1"/>
  <c r="O34" i="1"/>
  <c r="M34" i="1"/>
  <c r="P34" i="1"/>
  <c r="R26" i="1"/>
  <c r="S26" i="1"/>
  <c r="T26" i="1"/>
  <c r="Q26" i="1"/>
  <c r="P26" i="1"/>
  <c r="O26" i="1"/>
  <c r="M26" i="1"/>
  <c r="N26" i="1"/>
  <c r="R18" i="1"/>
  <c r="S18" i="1"/>
  <c r="T18" i="1"/>
  <c r="P18" i="1"/>
  <c r="Q18" i="1"/>
  <c r="O18" i="1"/>
  <c r="N18" i="1"/>
  <c r="M18" i="1"/>
  <c r="R10" i="1"/>
  <c r="S10" i="1"/>
  <c r="T10" i="1"/>
  <c r="Q10" i="1"/>
  <c r="P10" i="1"/>
  <c r="O10" i="1"/>
  <c r="M10" i="1"/>
  <c r="I296" i="1"/>
  <c r="I280" i="1"/>
  <c r="I264" i="1"/>
  <c r="I248" i="1"/>
  <c r="I232" i="1"/>
  <c r="I216" i="1"/>
  <c r="I200" i="1"/>
  <c r="I184" i="1"/>
  <c r="I176" i="1"/>
  <c r="I168" i="1"/>
  <c r="I152" i="1"/>
  <c r="I136" i="1"/>
  <c r="I112" i="1"/>
  <c r="I96" i="1"/>
  <c r="I72" i="1"/>
  <c r="I32" i="1"/>
  <c r="I16" i="1"/>
  <c r="I8" i="1"/>
  <c r="N234" i="1"/>
  <c r="N34" i="1"/>
  <c r="P350" i="1"/>
  <c r="R353" i="1"/>
  <c r="S353" i="1"/>
  <c r="T353" i="1"/>
  <c r="Q353" i="1"/>
  <c r="P353" i="1"/>
  <c r="O353" i="1"/>
  <c r="N353" i="1"/>
  <c r="R345" i="1"/>
  <c r="S345" i="1"/>
  <c r="T345" i="1"/>
  <c r="Q345" i="1"/>
  <c r="P345" i="1"/>
  <c r="O345" i="1"/>
  <c r="N345" i="1"/>
  <c r="R337" i="1"/>
  <c r="S337" i="1"/>
  <c r="T337" i="1"/>
  <c r="Q337" i="1"/>
  <c r="P337" i="1"/>
  <c r="O337" i="1"/>
  <c r="N337" i="1"/>
  <c r="R329" i="1"/>
  <c r="S329" i="1"/>
  <c r="T329" i="1"/>
  <c r="Q329" i="1"/>
  <c r="P329" i="1"/>
  <c r="O329" i="1"/>
  <c r="N329" i="1"/>
  <c r="R321" i="1"/>
  <c r="S321" i="1"/>
  <c r="T321" i="1"/>
  <c r="Q321" i="1"/>
  <c r="P321" i="1"/>
  <c r="O321" i="1"/>
  <c r="N321" i="1"/>
  <c r="R313" i="1"/>
  <c r="S313" i="1"/>
  <c r="T313" i="1"/>
  <c r="Q313" i="1"/>
  <c r="P313" i="1"/>
  <c r="O313" i="1"/>
  <c r="N313" i="1"/>
  <c r="R305" i="1"/>
  <c r="S305" i="1"/>
  <c r="T305" i="1"/>
  <c r="Q305" i="1"/>
  <c r="P305" i="1"/>
  <c r="O305" i="1"/>
  <c r="N305" i="1"/>
  <c r="R297" i="1"/>
  <c r="S297" i="1"/>
  <c r="T297" i="1"/>
  <c r="Q297" i="1"/>
  <c r="P297" i="1"/>
  <c r="O297" i="1"/>
  <c r="N297" i="1"/>
  <c r="R289" i="1"/>
  <c r="S289" i="1"/>
  <c r="T289" i="1"/>
  <c r="Q289" i="1"/>
  <c r="P289" i="1"/>
  <c r="O289" i="1"/>
  <c r="N289" i="1"/>
  <c r="R281" i="1"/>
  <c r="S281" i="1"/>
  <c r="T281" i="1"/>
  <c r="Q281" i="1"/>
  <c r="P281" i="1"/>
  <c r="O281" i="1"/>
  <c r="N281" i="1"/>
  <c r="R273" i="1"/>
  <c r="S273" i="1"/>
  <c r="T273" i="1"/>
  <c r="Q273" i="1"/>
  <c r="P273" i="1"/>
  <c r="O273" i="1"/>
  <c r="N273" i="1"/>
  <c r="R265" i="1"/>
  <c r="S265" i="1"/>
  <c r="T265" i="1"/>
  <c r="Q265" i="1"/>
  <c r="P265" i="1"/>
  <c r="O265" i="1"/>
  <c r="N265" i="1"/>
  <c r="R257" i="1"/>
  <c r="S257" i="1"/>
  <c r="T257" i="1"/>
  <c r="Q257" i="1"/>
  <c r="P257" i="1"/>
  <c r="O257" i="1"/>
  <c r="N257" i="1"/>
  <c r="R249" i="1"/>
  <c r="S249" i="1"/>
  <c r="T249" i="1"/>
  <c r="Q249" i="1"/>
  <c r="P249" i="1"/>
  <c r="O249" i="1"/>
  <c r="N249" i="1"/>
  <c r="R241" i="1"/>
  <c r="S241" i="1"/>
  <c r="T241" i="1"/>
  <c r="Q241" i="1"/>
  <c r="P241" i="1"/>
  <c r="O241" i="1"/>
  <c r="N241" i="1"/>
  <c r="R233" i="1"/>
  <c r="S233" i="1"/>
  <c r="T233" i="1"/>
  <c r="Q233" i="1"/>
  <c r="P233" i="1"/>
  <c r="O233" i="1"/>
  <c r="N233" i="1"/>
  <c r="R225" i="1"/>
  <c r="S225" i="1"/>
  <c r="T225" i="1"/>
  <c r="Q225" i="1"/>
  <c r="P225" i="1"/>
  <c r="O225" i="1"/>
  <c r="N225" i="1"/>
  <c r="R217" i="1"/>
  <c r="S217" i="1"/>
  <c r="T217" i="1"/>
  <c r="Q217" i="1"/>
  <c r="P217" i="1"/>
  <c r="O217" i="1"/>
  <c r="N217" i="1"/>
  <c r="R209" i="1"/>
  <c r="S209" i="1"/>
  <c r="T209" i="1"/>
  <c r="Q209" i="1"/>
  <c r="P209" i="1"/>
  <c r="O209" i="1"/>
  <c r="N209" i="1"/>
  <c r="R201" i="1"/>
  <c r="S201" i="1"/>
  <c r="T201" i="1"/>
  <c r="Q201" i="1"/>
  <c r="P201" i="1"/>
  <c r="O201" i="1"/>
  <c r="N201" i="1"/>
  <c r="R193" i="1"/>
  <c r="S193" i="1"/>
  <c r="T193" i="1"/>
  <c r="Q193" i="1"/>
  <c r="P193" i="1"/>
  <c r="N193" i="1"/>
  <c r="R185" i="1"/>
  <c r="S185" i="1"/>
  <c r="T185" i="1"/>
  <c r="Q185" i="1"/>
  <c r="P185" i="1"/>
  <c r="O185" i="1"/>
  <c r="N185" i="1"/>
  <c r="R177" i="1"/>
  <c r="S177" i="1"/>
  <c r="T177" i="1"/>
  <c r="Q177" i="1"/>
  <c r="P177" i="1"/>
  <c r="N177" i="1"/>
  <c r="O177" i="1"/>
  <c r="R169" i="1"/>
  <c r="S169" i="1"/>
  <c r="T169" i="1"/>
  <c r="Q169" i="1"/>
  <c r="P169" i="1"/>
  <c r="O169" i="1"/>
  <c r="N169" i="1"/>
  <c r="R161" i="1"/>
  <c r="S161" i="1"/>
  <c r="T161" i="1"/>
  <c r="Q161" i="1"/>
  <c r="P161" i="1"/>
  <c r="N161" i="1"/>
  <c r="O161" i="1"/>
  <c r="R153" i="1"/>
  <c r="S153" i="1"/>
  <c r="T153" i="1"/>
  <c r="Q153" i="1"/>
  <c r="P153" i="1"/>
  <c r="O153" i="1"/>
  <c r="N153" i="1"/>
  <c r="R145" i="1"/>
  <c r="S145" i="1"/>
  <c r="T145" i="1"/>
  <c r="Q145" i="1"/>
  <c r="O145" i="1"/>
  <c r="N145" i="1"/>
  <c r="R137" i="1"/>
  <c r="S137" i="1"/>
  <c r="T137" i="1"/>
  <c r="Q137" i="1"/>
  <c r="P137" i="1"/>
  <c r="N137" i="1"/>
  <c r="O137" i="1"/>
  <c r="R129" i="1"/>
  <c r="S129" i="1"/>
  <c r="T129" i="1"/>
  <c r="Q129" i="1"/>
  <c r="P129" i="1"/>
  <c r="O129" i="1"/>
  <c r="N129" i="1"/>
  <c r="R121" i="1"/>
  <c r="S121" i="1"/>
  <c r="T121" i="1"/>
  <c r="Q121" i="1"/>
  <c r="P121" i="1"/>
  <c r="N121" i="1"/>
  <c r="M121" i="1"/>
  <c r="R113" i="1"/>
  <c r="S113" i="1"/>
  <c r="T113" i="1"/>
  <c r="Q113" i="1"/>
  <c r="P113" i="1"/>
  <c r="O113" i="1"/>
  <c r="N113" i="1"/>
  <c r="M113" i="1"/>
  <c r="R105" i="1"/>
  <c r="S105" i="1"/>
  <c r="T105" i="1"/>
  <c r="Q105" i="1"/>
  <c r="O105" i="1"/>
  <c r="P105" i="1"/>
  <c r="N105" i="1"/>
  <c r="M105" i="1"/>
  <c r="R97" i="1"/>
  <c r="S97" i="1"/>
  <c r="T97" i="1"/>
  <c r="Q97" i="1"/>
  <c r="O97" i="1"/>
  <c r="P97" i="1"/>
  <c r="N97" i="1"/>
  <c r="M97" i="1"/>
  <c r="R89" i="1"/>
  <c r="S89" i="1"/>
  <c r="T89" i="1"/>
  <c r="Q89" i="1"/>
  <c r="P89" i="1"/>
  <c r="O89" i="1"/>
  <c r="N89" i="1"/>
  <c r="M89" i="1"/>
  <c r="R81" i="1"/>
  <c r="S81" i="1"/>
  <c r="T81" i="1"/>
  <c r="Q81" i="1"/>
  <c r="P81" i="1"/>
  <c r="O81" i="1"/>
  <c r="N81" i="1"/>
  <c r="M81" i="1"/>
  <c r="R73" i="1"/>
  <c r="S73" i="1"/>
  <c r="T73" i="1"/>
  <c r="Q73" i="1"/>
  <c r="P73" i="1"/>
  <c r="O73" i="1"/>
  <c r="N73" i="1"/>
  <c r="M73" i="1"/>
  <c r="R65" i="1"/>
  <c r="S65" i="1"/>
  <c r="T65" i="1"/>
  <c r="Q65" i="1"/>
  <c r="P65" i="1"/>
  <c r="O65" i="1"/>
  <c r="N65" i="1"/>
  <c r="M65" i="1"/>
  <c r="R57" i="1"/>
  <c r="S57" i="1"/>
  <c r="T57" i="1"/>
  <c r="Q57" i="1"/>
  <c r="P57" i="1"/>
  <c r="O57" i="1"/>
  <c r="N57" i="1"/>
  <c r="M57" i="1"/>
  <c r="R49" i="1"/>
  <c r="S49" i="1"/>
  <c r="T49" i="1"/>
  <c r="Q49" i="1"/>
  <c r="P49" i="1"/>
  <c r="O49" i="1"/>
  <c r="N49" i="1"/>
  <c r="M49" i="1"/>
  <c r="R41" i="1"/>
  <c r="S41" i="1"/>
  <c r="T41" i="1"/>
  <c r="P41" i="1"/>
  <c r="O41" i="1"/>
  <c r="Q41" i="1"/>
  <c r="N41" i="1"/>
  <c r="M41" i="1"/>
  <c r="R33" i="1"/>
  <c r="S33" i="1"/>
  <c r="T33" i="1"/>
  <c r="Q33" i="1"/>
  <c r="P33" i="1"/>
  <c r="O33" i="1"/>
  <c r="N33" i="1"/>
  <c r="M33" i="1"/>
  <c r="R25" i="1"/>
  <c r="S25" i="1"/>
  <c r="T25" i="1"/>
  <c r="P25" i="1"/>
  <c r="Q25" i="1"/>
  <c r="O25" i="1"/>
  <c r="N25" i="1"/>
  <c r="M25" i="1"/>
  <c r="R17" i="1"/>
  <c r="S17" i="1"/>
  <c r="T17" i="1"/>
  <c r="Q17" i="1"/>
  <c r="P17" i="1"/>
  <c r="O17" i="1"/>
  <c r="N17" i="1"/>
  <c r="M17" i="1"/>
  <c r="R9" i="1"/>
  <c r="S9" i="1"/>
  <c r="T9" i="1"/>
  <c r="P9" i="1"/>
  <c r="Q9" i="1"/>
  <c r="O9" i="1"/>
  <c r="N9" i="1"/>
  <c r="M9" i="1"/>
  <c r="N282" i="1"/>
  <c r="N170" i="1"/>
  <c r="N106" i="1"/>
  <c r="P278" i="1"/>
  <c r="S304" i="1"/>
  <c r="Q304" i="1"/>
  <c r="T304" i="1"/>
  <c r="R304" i="1"/>
  <c r="P304" i="1"/>
  <c r="O304" i="1"/>
  <c r="S296" i="1"/>
  <c r="Q296" i="1"/>
  <c r="R296" i="1"/>
  <c r="P296" i="1"/>
  <c r="T296" i="1"/>
  <c r="O296" i="1"/>
  <c r="N296" i="1"/>
  <c r="S288" i="1"/>
  <c r="Q288" i="1"/>
  <c r="R288" i="1"/>
  <c r="T288" i="1"/>
  <c r="P288" i="1"/>
  <c r="O288" i="1"/>
  <c r="N288" i="1"/>
  <c r="S280" i="1"/>
  <c r="R280" i="1"/>
  <c r="Q280" i="1"/>
  <c r="T280" i="1"/>
  <c r="P280" i="1"/>
  <c r="O280" i="1"/>
  <c r="N280" i="1"/>
  <c r="S272" i="1"/>
  <c r="T272" i="1"/>
  <c r="Q272" i="1"/>
  <c r="P272" i="1"/>
  <c r="R272" i="1"/>
  <c r="O272" i="1"/>
  <c r="N272" i="1"/>
  <c r="S264" i="1"/>
  <c r="R264" i="1"/>
  <c r="Q264" i="1"/>
  <c r="T264" i="1"/>
  <c r="P264" i="1"/>
  <c r="O264" i="1"/>
  <c r="S256" i="1"/>
  <c r="T256" i="1"/>
  <c r="Q256" i="1"/>
  <c r="P256" i="1"/>
  <c r="O256" i="1"/>
  <c r="R256" i="1"/>
  <c r="S248" i="1"/>
  <c r="Q248" i="1"/>
  <c r="R248" i="1"/>
  <c r="P248" i="1"/>
  <c r="T248" i="1"/>
  <c r="O248" i="1"/>
  <c r="N248" i="1"/>
  <c r="S240" i="1"/>
  <c r="Q240" i="1"/>
  <c r="T240" i="1"/>
  <c r="R240" i="1"/>
  <c r="P240" i="1"/>
  <c r="O240" i="1"/>
  <c r="S232" i="1"/>
  <c r="Q232" i="1"/>
  <c r="R232" i="1"/>
  <c r="P232" i="1"/>
  <c r="T232" i="1"/>
  <c r="O232" i="1"/>
  <c r="N232" i="1"/>
  <c r="S224" i="1"/>
  <c r="R224" i="1"/>
  <c r="Q224" i="1"/>
  <c r="T224" i="1"/>
  <c r="P224" i="1"/>
  <c r="O224" i="1"/>
  <c r="N224" i="1"/>
  <c r="S216" i="1"/>
  <c r="T216" i="1"/>
  <c r="R216" i="1"/>
  <c r="Q216" i="1"/>
  <c r="P216" i="1"/>
  <c r="O216" i="1"/>
  <c r="N216" i="1"/>
  <c r="S208" i="1"/>
  <c r="R208" i="1"/>
  <c r="Q208" i="1"/>
  <c r="P208" i="1"/>
  <c r="T208" i="1"/>
  <c r="O208" i="1"/>
  <c r="N208" i="1"/>
  <c r="S200" i="1"/>
  <c r="R200" i="1"/>
  <c r="T200" i="1"/>
  <c r="Q200" i="1"/>
  <c r="P200" i="1"/>
  <c r="O200" i="1"/>
  <c r="S192" i="1"/>
  <c r="R192" i="1"/>
  <c r="T192" i="1"/>
  <c r="Q192" i="1"/>
  <c r="P192" i="1"/>
  <c r="O192" i="1"/>
  <c r="S184" i="1"/>
  <c r="T184" i="1"/>
  <c r="Q184" i="1"/>
  <c r="R184" i="1"/>
  <c r="P184" i="1"/>
  <c r="O184" i="1"/>
  <c r="N184" i="1"/>
  <c r="S176" i="1"/>
  <c r="R176" i="1"/>
  <c r="T176" i="1"/>
  <c r="Q176" i="1"/>
  <c r="P176" i="1"/>
  <c r="O176" i="1"/>
  <c r="S168" i="1"/>
  <c r="T168" i="1"/>
  <c r="Q168" i="1"/>
  <c r="R168" i="1"/>
  <c r="P168" i="1"/>
  <c r="O168" i="1"/>
  <c r="N168" i="1"/>
  <c r="S160" i="1"/>
  <c r="R160" i="1"/>
  <c r="Q160" i="1"/>
  <c r="T160" i="1"/>
  <c r="P160" i="1"/>
  <c r="O160" i="1"/>
  <c r="N160" i="1"/>
  <c r="S152" i="1"/>
  <c r="T152" i="1"/>
  <c r="Q152" i="1"/>
  <c r="O152" i="1"/>
  <c r="R152" i="1"/>
  <c r="P152" i="1"/>
  <c r="N152" i="1"/>
  <c r="S144" i="1"/>
  <c r="R144" i="1"/>
  <c r="Q144" i="1"/>
  <c r="T144" i="1"/>
  <c r="O144" i="1"/>
  <c r="P144" i="1"/>
  <c r="N144" i="1"/>
  <c r="S136" i="1"/>
  <c r="R136" i="1"/>
  <c r="T136" i="1"/>
  <c r="Q136" i="1"/>
  <c r="O136" i="1"/>
  <c r="P136" i="1"/>
  <c r="S128" i="1"/>
  <c r="R128" i="1"/>
  <c r="T128" i="1"/>
  <c r="Q128" i="1"/>
  <c r="P128" i="1"/>
  <c r="O128" i="1"/>
  <c r="S120" i="1"/>
  <c r="T120" i="1"/>
  <c r="R120" i="1"/>
  <c r="Q120" i="1"/>
  <c r="P120" i="1"/>
  <c r="O120" i="1"/>
  <c r="N120" i="1"/>
  <c r="S112" i="1"/>
  <c r="R112" i="1"/>
  <c r="Q112" i="1"/>
  <c r="T112" i="1"/>
  <c r="P112" i="1"/>
  <c r="O112" i="1"/>
  <c r="S104" i="1"/>
  <c r="T104" i="1"/>
  <c r="Q104" i="1"/>
  <c r="R104" i="1"/>
  <c r="P104" i="1"/>
  <c r="O104" i="1"/>
  <c r="N104" i="1"/>
  <c r="S96" i="1"/>
  <c r="R96" i="1"/>
  <c r="T96" i="1"/>
  <c r="Q96" i="1"/>
  <c r="O96" i="1"/>
  <c r="P96" i="1"/>
  <c r="N96" i="1"/>
  <c r="S88" i="1"/>
  <c r="T88" i="1"/>
  <c r="Q88" i="1"/>
  <c r="R88" i="1"/>
  <c r="P88" i="1"/>
  <c r="O88" i="1"/>
  <c r="N88" i="1"/>
  <c r="S80" i="1"/>
  <c r="R80" i="1"/>
  <c r="T80" i="1"/>
  <c r="Q80" i="1"/>
  <c r="P80" i="1"/>
  <c r="O80" i="1"/>
  <c r="S72" i="1"/>
  <c r="R72" i="1"/>
  <c r="T72" i="1"/>
  <c r="Q72" i="1"/>
  <c r="O72" i="1"/>
  <c r="P72" i="1"/>
  <c r="N72" i="1"/>
  <c r="S64" i="1"/>
  <c r="R64" i="1"/>
  <c r="T64" i="1"/>
  <c r="Q64" i="1"/>
  <c r="P64" i="1"/>
  <c r="O64" i="1"/>
  <c r="N64" i="1"/>
  <c r="S56" i="1"/>
  <c r="T56" i="1"/>
  <c r="Q56" i="1"/>
  <c r="R56" i="1"/>
  <c r="O56" i="1"/>
  <c r="N56" i="1"/>
  <c r="S48" i="1"/>
  <c r="R48" i="1"/>
  <c r="Q48" i="1"/>
  <c r="T48" i="1"/>
  <c r="P48" i="1"/>
  <c r="O48" i="1"/>
  <c r="S40" i="1"/>
  <c r="T40" i="1"/>
  <c r="R40" i="1"/>
  <c r="Q40" i="1"/>
  <c r="P40" i="1"/>
  <c r="O40" i="1"/>
  <c r="N40" i="1"/>
  <c r="S32" i="1"/>
  <c r="R32" i="1"/>
  <c r="T32" i="1"/>
  <c r="Q32" i="1"/>
  <c r="O32" i="1"/>
  <c r="P32" i="1"/>
  <c r="N32" i="1"/>
  <c r="S24" i="1"/>
  <c r="T24" i="1"/>
  <c r="R24" i="1"/>
  <c r="Q24" i="1"/>
  <c r="P24" i="1"/>
  <c r="O24" i="1"/>
  <c r="N24" i="1"/>
  <c r="S16" i="1"/>
  <c r="T16" i="1"/>
  <c r="R16" i="1"/>
  <c r="P16" i="1"/>
  <c r="O16" i="1"/>
  <c r="Q16" i="1"/>
  <c r="S8" i="1"/>
  <c r="T8" i="1"/>
  <c r="R8" i="1"/>
  <c r="Q8" i="1"/>
  <c r="O8" i="1"/>
  <c r="P8" i="1"/>
  <c r="N8" i="1"/>
  <c r="I350" i="1"/>
  <c r="I342" i="1"/>
  <c r="I334" i="1"/>
  <c r="I326" i="1"/>
  <c r="I318" i="1"/>
  <c r="I310" i="1"/>
  <c r="I302" i="1"/>
  <c r="I294" i="1"/>
  <c r="I286" i="1"/>
  <c r="I278" i="1"/>
  <c r="I270" i="1"/>
  <c r="I262" i="1"/>
  <c r="I254" i="1"/>
  <c r="I246" i="1"/>
  <c r="I238" i="1"/>
  <c r="I230" i="1"/>
  <c r="I222" i="1"/>
  <c r="I214" i="1"/>
  <c r="I206" i="1"/>
  <c r="I198" i="1"/>
  <c r="I190" i="1"/>
  <c r="I182" i="1"/>
  <c r="I174" i="1"/>
  <c r="I166" i="1"/>
  <c r="I158" i="1"/>
  <c r="I150" i="1"/>
  <c r="I142" i="1"/>
  <c r="I134" i="1"/>
  <c r="I126" i="1"/>
  <c r="I118" i="1"/>
  <c r="I110" i="1"/>
  <c r="I102" i="1"/>
  <c r="I94" i="1"/>
  <c r="I86" i="1"/>
  <c r="I78" i="1"/>
  <c r="I70" i="1"/>
  <c r="I62" i="1"/>
  <c r="I54" i="1"/>
  <c r="I46" i="1"/>
  <c r="I38" i="1"/>
  <c r="I30" i="1"/>
  <c r="I22" i="1"/>
  <c r="I14" i="1"/>
  <c r="I6" i="1"/>
  <c r="M112" i="1"/>
  <c r="M48" i="1"/>
  <c r="N218" i="1"/>
  <c r="N98" i="1"/>
  <c r="N10" i="1"/>
  <c r="O193" i="1"/>
  <c r="P254" i="1"/>
  <c r="T234" i="1"/>
  <c r="H2" i="1"/>
  <c r="I2" i="1"/>
  <c r="I15" i="45" l="1"/>
  <c r="F13" i="45"/>
  <c r="F12" i="45"/>
  <c r="F11" i="45"/>
  <c r="F10" i="45"/>
  <c r="F9" i="45"/>
  <c r="F8" i="45"/>
  <c r="F15" i="45" l="1"/>
  <c r="D109" i="34" l="1"/>
  <c r="D108" i="34"/>
  <c r="D105" i="34"/>
  <c r="D104" i="34" s="1"/>
  <c r="D103" i="34"/>
  <c r="D102" i="34"/>
  <c r="D99" i="34"/>
  <c r="D98" i="34" s="1"/>
  <c r="D97" i="34"/>
  <c r="D96" i="34" s="1"/>
  <c r="D94" i="34"/>
  <c r="D88" i="34"/>
  <c r="D93" i="34"/>
  <c r="D92" i="34"/>
  <c r="D91" i="34"/>
  <c r="D89" i="34"/>
  <c r="D85" i="34"/>
  <c r="D84" i="34"/>
  <c r="D83" i="34"/>
  <c r="D82" i="34"/>
  <c r="D81" i="34"/>
  <c r="D80" i="34"/>
  <c r="D79" i="34"/>
  <c r="D77" i="34"/>
  <c r="D76" i="34" s="1"/>
  <c r="D75" i="34"/>
  <c r="D74" i="34" s="1"/>
  <c r="D73" i="34"/>
  <c r="D72" i="34" s="1"/>
  <c r="D71" i="34"/>
  <c r="D70" i="34"/>
  <c r="D69" i="34"/>
  <c r="D66" i="34"/>
  <c r="D65" i="34" s="1"/>
  <c r="D64" i="34"/>
  <c r="D63" i="34"/>
  <c r="D62" i="34"/>
  <c r="D61" i="34"/>
  <c r="D60" i="34"/>
  <c r="D59" i="34"/>
  <c r="D57" i="34"/>
  <c r="D56" i="34"/>
  <c r="D54" i="34"/>
  <c r="D53" i="34" s="1"/>
  <c r="D52" i="34"/>
  <c r="D51" i="34"/>
  <c r="D50" i="34"/>
  <c r="D49" i="34"/>
  <c r="D47" i="34"/>
  <c r="D46" i="34"/>
  <c r="D45" i="34"/>
  <c r="D44" i="34"/>
  <c r="D43" i="34"/>
  <c r="D41" i="34"/>
  <c r="D40" i="34"/>
  <c r="D39" i="34"/>
  <c r="D38" i="34"/>
  <c r="D36" i="34"/>
  <c r="D35" i="34"/>
  <c r="D34" i="34"/>
  <c r="D33" i="34"/>
  <c r="D31" i="34"/>
  <c r="D30" i="34"/>
  <c r="D29" i="34"/>
  <c r="D28" i="34"/>
  <c r="D27" i="34"/>
  <c r="D24" i="34"/>
  <c r="D23" i="34"/>
  <c r="D22" i="34"/>
  <c r="D21" i="34"/>
  <c r="D19" i="34"/>
  <c r="D18" i="34"/>
  <c r="D17" i="34"/>
  <c r="D16" i="34"/>
  <c r="D15" i="34"/>
  <c r="D13" i="34"/>
  <c r="D12" i="34"/>
  <c r="D11" i="34"/>
  <c r="D10" i="34"/>
  <c r="D9" i="34"/>
  <c r="D7" i="34"/>
  <c r="D6" i="34"/>
  <c r="D3" i="34"/>
  <c r="D87" i="34" l="1"/>
  <c r="D86" i="34" s="1"/>
  <c r="D101" i="34"/>
  <c r="D100" i="34" s="1"/>
  <c r="D68" i="34"/>
  <c r="D14" i="34"/>
  <c r="D37" i="34"/>
  <c r="D58" i="34"/>
  <c r="D78" i="34"/>
  <c r="D42" i="34"/>
  <c r="D26" i="34"/>
  <c r="D5" i="34"/>
  <c r="D107" i="34"/>
  <c r="D20" i="34"/>
  <c r="D32" i="34"/>
  <c r="D55" i="34"/>
  <c r="D8" i="34"/>
  <c r="D48" i="34"/>
  <c r="L8" i="30"/>
  <c r="D10" i="30"/>
  <c r="E4" i="30" s="1"/>
  <c r="D67" i="34" l="1"/>
  <c r="D25" i="34"/>
  <c r="L7" i="30"/>
  <c r="D106" i="34"/>
  <c r="D2" i="34"/>
  <c r="L9" i="30"/>
  <c r="L4" i="30"/>
  <c r="L6" i="30"/>
  <c r="L5" i="30"/>
  <c r="E10" i="30"/>
  <c r="E5" i="30"/>
  <c r="E9" i="30"/>
  <c r="E7" i="30"/>
  <c r="E6" i="30"/>
  <c r="E8" i="30"/>
  <c r="H10" i="30"/>
  <c r="J10" i="30" l="1"/>
  <c r="L10" i="30" s="1"/>
  <c r="K10" i="30"/>
  <c r="I4" i="30"/>
  <c r="I6" i="30"/>
  <c r="D110" i="34"/>
  <c r="I7" i="30"/>
  <c r="I9" i="30"/>
  <c r="I10" i="30"/>
  <c r="I5" i="30"/>
  <c r="I8" i="30"/>
  <c r="E89" i="34" l="1"/>
  <c r="E2" i="34"/>
  <c r="E106" i="34"/>
  <c r="E3" i="34"/>
  <c r="E110" i="34"/>
  <c r="E51" i="34"/>
  <c r="E33" i="34"/>
  <c r="E80" i="34"/>
  <c r="E82" i="34"/>
  <c r="E45" i="34"/>
  <c r="E16" i="34"/>
  <c r="E84" i="34"/>
  <c r="E18" i="34"/>
  <c r="E96" i="34"/>
  <c r="E104" i="34"/>
  <c r="E78" i="34"/>
  <c r="E59" i="34"/>
  <c r="E61" i="34"/>
  <c r="E42" i="34"/>
  <c r="E13" i="34"/>
  <c r="E92" i="34"/>
  <c r="E54" i="34"/>
  <c r="E26" i="34"/>
  <c r="E94" i="34"/>
  <c r="E29" i="34"/>
  <c r="E105" i="34"/>
  <c r="E10" i="34"/>
  <c r="E90" i="34"/>
  <c r="E75" i="34"/>
  <c r="E70" i="34"/>
  <c r="E52" i="34"/>
  <c r="E23" i="34"/>
  <c r="E101" i="34"/>
  <c r="E64" i="34"/>
  <c r="E103" i="34"/>
  <c r="E37" i="34"/>
  <c r="E17" i="34"/>
  <c r="E19" i="34"/>
  <c r="E97" i="34"/>
  <c r="E79" i="34"/>
  <c r="E62" i="34"/>
  <c r="E34" i="34"/>
  <c r="E21" i="34"/>
  <c r="E73" i="34"/>
  <c r="E36" i="34"/>
  <c r="E5" i="34"/>
  <c r="E49" i="34"/>
  <c r="E38" i="34"/>
  <c r="E30" i="34"/>
  <c r="E108" i="34"/>
  <c r="E7" i="34"/>
  <c r="E99" i="34"/>
  <c r="E98" i="34"/>
  <c r="E71" i="34"/>
  <c r="E44" i="34"/>
  <c r="E4" i="34"/>
  <c r="E83" i="34"/>
  <c r="E46" i="34"/>
  <c r="E28" i="34"/>
  <c r="E58" i="34"/>
  <c r="E47" i="34"/>
  <c r="E40" i="34"/>
  <c r="E15" i="34"/>
  <c r="E11" i="34"/>
  <c r="E109" i="34"/>
  <c r="E81" i="34"/>
  <c r="E53" i="34"/>
  <c r="E14" i="34"/>
  <c r="E93" i="34"/>
  <c r="E56" i="34"/>
  <c r="E57" i="34"/>
  <c r="E68" i="34"/>
  <c r="E66" i="34"/>
  <c r="E50" i="34"/>
  <c r="E27" i="34"/>
  <c r="E31" i="34"/>
  <c r="E12" i="34"/>
  <c r="E91" i="34"/>
  <c r="E63" i="34"/>
  <c r="E24" i="34"/>
  <c r="E102" i="34"/>
  <c r="E65" i="34"/>
  <c r="E95" i="34"/>
  <c r="E77" i="34"/>
  <c r="E76" i="34"/>
  <c r="E60" i="34"/>
  <c r="E39" i="34"/>
  <c r="E41" i="34"/>
  <c r="E22" i="34"/>
  <c r="E100" i="34"/>
  <c r="E72" i="34"/>
  <c r="E35" i="34"/>
  <c r="E6" i="34"/>
  <c r="E74" i="34"/>
  <c r="E9" i="34"/>
  <c r="E88" i="34"/>
  <c r="E85" i="34"/>
  <c r="E69" i="34"/>
  <c r="E43" i="34"/>
  <c r="E48" i="34"/>
  <c r="E55" i="34"/>
  <c r="E32" i="34"/>
  <c r="E87" i="34"/>
  <c r="E8" i="34"/>
  <c r="E107" i="34"/>
  <c r="E20" i="34"/>
  <c r="E67" i="34"/>
  <c r="E25" i="34"/>
  <c r="E86" i="34"/>
  <c r="K2" i="1" l="1"/>
  <c r="L2" i="1" s="1"/>
  <c r="N2" i="1" l="1"/>
  <c r="T2" i="1"/>
  <c r="S2" i="1"/>
  <c r="R2" i="1"/>
  <c r="Q2" i="1"/>
  <c r="P2" i="1"/>
  <c r="O2" i="1"/>
  <c r="M2" i="1"/>
</calcChain>
</file>

<file path=xl/sharedStrings.xml><?xml version="1.0" encoding="utf-8"?>
<sst xmlns="http://schemas.openxmlformats.org/spreadsheetml/2006/main" count="4085" uniqueCount="1010">
  <si>
    <t>Codigo Partida</t>
  </si>
  <si>
    <t>Partida</t>
  </si>
  <si>
    <t>Codigo Sub-Partida</t>
  </si>
  <si>
    <t>Sub-Partida</t>
  </si>
  <si>
    <t>Codigo</t>
  </si>
  <si>
    <t>Objeto de Gasto</t>
  </si>
  <si>
    <t>OG CGR</t>
  </si>
  <si>
    <t>Descripcion</t>
  </si>
  <si>
    <t>Actividad</t>
  </si>
  <si>
    <t>Centro Funcional</t>
  </si>
  <si>
    <t>Programa</t>
  </si>
  <si>
    <t>AE1</t>
  </si>
  <si>
    <t>AE2</t>
  </si>
  <si>
    <t>AE3</t>
  </si>
  <si>
    <t>AE4</t>
  </si>
  <si>
    <t>AE5</t>
  </si>
  <si>
    <t>AE6</t>
  </si>
  <si>
    <t>AE7</t>
  </si>
  <si>
    <t>AE8</t>
  </si>
  <si>
    <t>I Trimestre</t>
  </si>
  <si>
    <t>II Trimestre</t>
  </si>
  <si>
    <t>III Trimestre</t>
  </si>
  <si>
    <t>IV Trimestre</t>
  </si>
  <si>
    <t>Total</t>
  </si>
  <si>
    <t>0005-0-01-01-01-01-01</t>
  </si>
  <si>
    <t>0.01.01</t>
  </si>
  <si>
    <t>0005-0-01-01-01-01-02</t>
  </si>
  <si>
    <t>01 Sistema de Emergencias 9-1-1</t>
  </si>
  <si>
    <t>0005-0-01-01-01-01-03</t>
  </si>
  <si>
    <t>0005-0-01-01-01-01-04</t>
  </si>
  <si>
    <t>0005-0-01-01-01-01-06</t>
  </si>
  <si>
    <t>0005-0-01-01-01-01-07</t>
  </si>
  <si>
    <t>0005-0-01-01-01-01-08</t>
  </si>
  <si>
    <t>0005-0-01-01-01-01-09</t>
  </si>
  <si>
    <t>0005-0-01-01-01-01-10</t>
  </si>
  <si>
    <t>0005-0-01-01-01-01-12</t>
  </si>
  <si>
    <t>0005-0-01-01-01-01-13</t>
  </si>
  <si>
    <t>0005-0-01-01-01-01-14</t>
  </si>
  <si>
    <t>0005-0-01-01-01-01-15</t>
  </si>
  <si>
    <t>0005-0-01-01-01-01-16</t>
  </si>
  <si>
    <t>0005-0-01-01-01-01-18</t>
  </si>
  <si>
    <t>0005-0-01-01-01-01-19</t>
  </si>
  <si>
    <t>0005-0-01-01-01-01-20</t>
  </si>
  <si>
    <t>0.01.03</t>
  </si>
  <si>
    <t>0.02.01</t>
  </si>
  <si>
    <t>0005-0-02-01-01-01-07</t>
  </si>
  <si>
    <t>0005-0-02-01-01-01-09</t>
  </si>
  <si>
    <t>0005-0-02-01-01-01-13</t>
  </si>
  <si>
    <t>0005-0-02-01-01-01-14</t>
  </si>
  <si>
    <t>0005-0-02-01-01-01-15</t>
  </si>
  <si>
    <t>0.02.03</t>
  </si>
  <si>
    <t>0005-0-02-03-01-01-02</t>
  </si>
  <si>
    <t>0005-0-02-03-01-01-14</t>
  </si>
  <si>
    <t>0005-0-02-03-01-01-15</t>
  </si>
  <si>
    <t>0.03.01</t>
  </si>
  <si>
    <t>0005-0-03-01-01-01-01</t>
  </si>
  <si>
    <t>0005-0-03-01-01-01-02</t>
  </si>
  <si>
    <t>0005-0-03-01-01-01-03</t>
  </si>
  <si>
    <t>0005-0-03-01-01-01-04</t>
  </si>
  <si>
    <t>0005-0-03-01-01-01-06</t>
  </si>
  <si>
    <t>0005-0-03-01-01-01-07</t>
  </si>
  <si>
    <t>0005-0-03-01-01-01-08</t>
  </si>
  <si>
    <t>0005-0-03-01-01-01-09</t>
  </si>
  <si>
    <t>0005-0-03-01-01-01-10</t>
  </si>
  <si>
    <t>0005-0-03-01-01-01-12</t>
  </si>
  <si>
    <t>0005-0-03-01-01-01-13</t>
  </si>
  <si>
    <t>0005-0-03-01-01-01-14</t>
  </si>
  <si>
    <t>0005-0-03-01-01-01-15</t>
  </si>
  <si>
    <t>0005-0-03-01-01-01-16</t>
  </si>
  <si>
    <t>0005-0-03-01-01-01-18</t>
  </si>
  <si>
    <t>0005-0-03-01-01-01-19</t>
  </si>
  <si>
    <t>0.03.02</t>
  </si>
  <si>
    <t>0005-0-03-01-01-01-20</t>
  </si>
  <si>
    <t>0005-0-03-02-01-01-01</t>
  </si>
  <si>
    <t>0005-0-03-02-01-01-02</t>
  </si>
  <si>
    <t>0005-0-03-02-01-01-03</t>
  </si>
  <si>
    <t>0005-0-03-02-01-01-04</t>
  </si>
  <si>
    <t>0005-0-03-02-01-01-06</t>
  </si>
  <si>
    <t>0005-0-03-02-01-01-07</t>
  </si>
  <si>
    <t>0005-0-03-02-01-01-08</t>
  </si>
  <si>
    <t>0005-0-03-02-01-01-09</t>
  </si>
  <si>
    <t>0005-0-03-02-01-01-10</t>
  </si>
  <si>
    <t>0005-0-03-02-01-01-12</t>
  </si>
  <si>
    <t>0005-0-03-02-01-01-14</t>
  </si>
  <si>
    <t>0005-0-03-02-01-01-15</t>
  </si>
  <si>
    <t>0005-0-03-02-01-01-16</t>
  </si>
  <si>
    <t>0.03.03</t>
  </si>
  <si>
    <t>0005-0-03-03-01-01-01</t>
  </si>
  <si>
    <t>0005-0-03-03-01-01-02</t>
  </si>
  <si>
    <t>0005-0-03-03-01-01-03</t>
  </si>
  <si>
    <t>0005-0-03-03-01-01-04</t>
  </si>
  <si>
    <t>0005-0-03-03-01-01-06</t>
  </si>
  <si>
    <t>0005-0-03-03-01-01-07</t>
  </si>
  <si>
    <t>0005-0-03-03-01-01-08</t>
  </si>
  <si>
    <t>0005-0-03-03-01-01-09</t>
  </si>
  <si>
    <t>0005-0-03-03-01-01-10</t>
  </si>
  <si>
    <t>0005-0-03-03-01-01-12</t>
  </si>
  <si>
    <t>0005-0-03-03-01-01-13</t>
  </si>
  <si>
    <t>0005-0-03-03-01-01-14</t>
  </si>
  <si>
    <t>0005-0-03-03-01-01-15</t>
  </si>
  <si>
    <t>0005-0-03-03-01-01-16</t>
  </si>
  <si>
    <t>0005-0-03-03-01-01-18</t>
  </si>
  <si>
    <t>0.03.04</t>
  </si>
  <si>
    <t>0005-0-03-03-01-01-19</t>
  </si>
  <si>
    <t>0005-0-03-03-01-01-20</t>
  </si>
  <si>
    <t>0005-0-03-04-01-01-01</t>
  </si>
  <si>
    <t>0005-0-03-04-01-01-02</t>
  </si>
  <si>
    <t>0005-0-03-04-01-01-03</t>
  </si>
  <si>
    <t>0005-0-03-04-01-01-04</t>
  </si>
  <si>
    <t>0005-0-03-04-01-01-06</t>
  </si>
  <si>
    <t>0005-0-03-04-01-01-07</t>
  </si>
  <si>
    <t>0005-0-03-04-01-01-08</t>
  </si>
  <si>
    <t>0005-0-03-04-01-01-09</t>
  </si>
  <si>
    <t>0005-0-03-04-01-01-10</t>
  </si>
  <si>
    <t>0005-0-03-04-01-01-12</t>
  </si>
  <si>
    <t>0005-0-03-04-01-01-13</t>
  </si>
  <si>
    <t>0005-0-03-04-01-01-14</t>
  </si>
  <si>
    <t>0005-0-03-04-01-01-15</t>
  </si>
  <si>
    <t>0005-0-03-04-01-01-16</t>
  </si>
  <si>
    <t>0.03.99</t>
  </si>
  <si>
    <t>0005-0-03-04-01-01-18</t>
  </si>
  <si>
    <t>0005-0-03-04-01-01-19</t>
  </si>
  <si>
    <t>0005-0-03-04-01-01-20</t>
  </si>
  <si>
    <t>0005-0-03-99-01-01-01</t>
  </si>
  <si>
    <t>0005-0-03-99-01-01-02</t>
  </si>
  <si>
    <t>0005-0-03-99-01-01-03</t>
  </si>
  <si>
    <t>0005-0-03-99-01-01-04</t>
  </si>
  <si>
    <t>0005-0-03-99-01-01-06</t>
  </si>
  <si>
    <t>0005-0-03-99-01-01-07</t>
  </si>
  <si>
    <t>0005-0-03-99-01-01-08</t>
  </si>
  <si>
    <t>0005-0-03-99-01-01-09</t>
  </si>
  <si>
    <t>0005-0-03-99-01-01-10</t>
  </si>
  <si>
    <t>0005-0-03-99-01-01-12</t>
  </si>
  <si>
    <t>0005-0-03-99-01-01-13</t>
  </si>
  <si>
    <t>0005-0-03-99-01-01-14</t>
  </si>
  <si>
    <t>0005-0-03-99-01-01-15</t>
  </si>
  <si>
    <t>0.04.01</t>
  </si>
  <si>
    <t>0005-0-03-99-01-01-16</t>
  </si>
  <si>
    <t>0005-0-03-99-01-01-18</t>
  </si>
  <si>
    <t>0005-0-03-99-01-01-19</t>
  </si>
  <si>
    <t>0005-0-04-01-01-01-01</t>
  </si>
  <si>
    <t>0005-0-04-01-01-01-02</t>
  </si>
  <si>
    <t>0005-0-04-01-01-01-03</t>
  </si>
  <si>
    <t>0005-0-04-01-01-01-04</t>
  </si>
  <si>
    <t>0005-0-04-01-01-01-06</t>
  </si>
  <si>
    <t>0005-0-04-01-01-01-07</t>
  </si>
  <si>
    <t>0005-0-04-01-01-01-08</t>
  </si>
  <si>
    <t>0005-0-04-01-01-01-09</t>
  </si>
  <si>
    <t>0005-0-04-01-01-01-10</t>
  </si>
  <si>
    <t>0005-0-04-01-01-01-12</t>
  </si>
  <si>
    <t>0005-0-04-01-01-01-13</t>
  </si>
  <si>
    <t>0005-0-04-01-01-01-14</t>
  </si>
  <si>
    <t>0005-0-04-01-01-01-15</t>
  </si>
  <si>
    <t>0.04.02</t>
  </si>
  <si>
    <t>0005-0-04-01-01-01-16</t>
  </si>
  <si>
    <t>0005-0-04-01-01-01-18</t>
  </si>
  <si>
    <t>0005-0-04-01-01-01-19</t>
  </si>
  <si>
    <t>0005-0-04-01-01-01-20</t>
  </si>
  <si>
    <t>0005-0-04-02-01-01-01</t>
  </si>
  <si>
    <t>0005-0-04-02-01-01-02</t>
  </si>
  <si>
    <t>0005-0-04-02-01-01-03</t>
  </si>
  <si>
    <t>0005-0-04-02-01-01-04</t>
  </si>
  <si>
    <t>0005-0-04-02-01-01-06</t>
  </si>
  <si>
    <t>0005-0-04-02-01-01-07</t>
  </si>
  <si>
    <t>0005-0-04-02-01-01-08</t>
  </si>
  <si>
    <t>0005-0-04-02-01-01-09</t>
  </si>
  <si>
    <t>0005-0-04-02-01-01-10</t>
  </si>
  <si>
    <t>0005-0-04-02-01-01-12</t>
  </si>
  <si>
    <t>0005-0-04-02-01-01-13</t>
  </si>
  <si>
    <t>0005-0-04-02-01-01-14</t>
  </si>
  <si>
    <t>0.04.03</t>
  </si>
  <si>
    <t>0005-0-04-02-01-01-15</t>
  </si>
  <si>
    <t>0005-0-04-02-01-01-16</t>
  </si>
  <si>
    <t>0005-0-04-02-01-01-18</t>
  </si>
  <si>
    <t>0005-0-04-02-01-01-19</t>
  </si>
  <si>
    <t>0005-0-04-02-01-01-20</t>
  </si>
  <si>
    <t>0005-0-04-03-01-01-01</t>
  </si>
  <si>
    <t>0005-0-04-03-01-01-02</t>
  </si>
  <si>
    <t>0005-0-04-03-01-01-03</t>
  </si>
  <si>
    <t>0005-0-04-03-01-01-04</t>
  </si>
  <si>
    <t>0005-0-04-03-01-01-06</t>
  </si>
  <si>
    <t>0005-0-04-03-01-01-07</t>
  </si>
  <si>
    <t>0005-0-04-03-01-01-08</t>
  </si>
  <si>
    <t>0005-0-04-03-01-01-09</t>
  </si>
  <si>
    <t>0005-0-04-03-01-01-10</t>
  </si>
  <si>
    <t>0005-0-04-03-01-01-12</t>
  </si>
  <si>
    <t>0005-0-04-03-01-01-13</t>
  </si>
  <si>
    <t>0.04.04</t>
  </si>
  <si>
    <t>0005-0-04-03-01-01-14</t>
  </si>
  <si>
    <t>0005-0-04-03-01-01-15</t>
  </si>
  <si>
    <t>0005-0-04-03-01-01-16</t>
  </si>
  <si>
    <t>0005-0-04-03-01-01-18</t>
  </si>
  <si>
    <t>0005-0-04-03-01-01-19</t>
  </si>
  <si>
    <t>0005-0-04-03-01-01-20</t>
  </si>
  <si>
    <t>0005-0-04-04-01-01-01</t>
  </si>
  <si>
    <t>0005-0-04-04-01-01-02</t>
  </si>
  <si>
    <t>0005-0-04-04-01-01-03</t>
  </si>
  <si>
    <t>0005-0-04-04-01-01-04</t>
  </si>
  <si>
    <t>0005-0-04-04-01-01-06</t>
  </si>
  <si>
    <t>0005-0-04-04-01-01-07</t>
  </si>
  <si>
    <t>0005-0-04-04-01-01-08</t>
  </si>
  <si>
    <t>0005-0-04-04-01-01-09</t>
  </si>
  <si>
    <t>0005-0-04-04-01-01-10</t>
  </si>
  <si>
    <t>0005-0-04-04-01-01-12</t>
  </si>
  <si>
    <t>0.04.05</t>
  </si>
  <si>
    <t>0005-0-04-04-01-01-13</t>
  </si>
  <si>
    <t>0005-0-04-04-01-01-14</t>
  </si>
  <si>
    <t>0005-0-04-04-01-01-15</t>
  </si>
  <si>
    <t>0005-0-04-04-01-01-16</t>
  </si>
  <si>
    <t>0005-0-04-04-01-01-18</t>
  </si>
  <si>
    <t>0005-0-04-04-01-01-19</t>
  </si>
  <si>
    <t>0005-0-04-04-01-01-20</t>
  </si>
  <si>
    <t>0005-0-04-05-01-01-01</t>
  </si>
  <si>
    <t>0005-0-04-05-01-01-02</t>
  </si>
  <si>
    <t>0005-0-04-05-01-01-03</t>
  </si>
  <si>
    <t>0005-0-04-05-01-01-04</t>
  </si>
  <si>
    <t>0005-0-04-05-01-01-06</t>
  </si>
  <si>
    <t>0005-0-04-05-01-01-07</t>
  </si>
  <si>
    <t>0005-0-04-05-01-01-08</t>
  </si>
  <si>
    <t>0005-0-04-05-01-01-09</t>
  </si>
  <si>
    <t>0005-0-04-05-01-01-10</t>
  </si>
  <si>
    <t>0.05.01</t>
  </si>
  <si>
    <t>0005-0-04-05-01-01-12</t>
  </si>
  <si>
    <t>0005-0-04-05-01-01-13</t>
  </si>
  <si>
    <t>0005-0-04-05-01-01-14</t>
  </si>
  <si>
    <t>0005-0-04-05-01-01-15</t>
  </si>
  <si>
    <t>0005-0-04-05-01-01-16</t>
  </si>
  <si>
    <t>0005-0-04-05-01-01-18</t>
  </si>
  <si>
    <t>0005-0-04-05-01-01-19</t>
  </si>
  <si>
    <t>0005-0-04-05-01-01-20</t>
  </si>
  <si>
    <t>0005-0-05-01-01-01-01</t>
  </si>
  <si>
    <t>0005-0-05-01-01-01-02</t>
  </si>
  <si>
    <t>0005-0-05-01-01-01-03</t>
  </si>
  <si>
    <t>0005-0-05-01-01-01-04</t>
  </si>
  <si>
    <t>0005-0-05-01-01-01-06</t>
  </si>
  <si>
    <t>0005-0-05-01-01-01-07</t>
  </si>
  <si>
    <t>0005-0-05-01-01-01-08</t>
  </si>
  <si>
    <t>0005-0-05-01-01-01-09</t>
  </si>
  <si>
    <t>0.05.02</t>
  </si>
  <si>
    <t>0005-0-05-01-01-01-10</t>
  </si>
  <si>
    <t>0005-0-05-01-01-01-12</t>
  </si>
  <si>
    <t>0005-0-05-01-01-01-13</t>
  </si>
  <si>
    <t>0005-0-05-01-01-01-14</t>
  </si>
  <si>
    <t>0005-0-05-01-01-01-15</t>
  </si>
  <si>
    <t>0005-0-05-01-01-01-16</t>
  </si>
  <si>
    <t>0005-0-05-01-01-01-18</t>
  </si>
  <si>
    <t>0005-0-05-01-01-01-19</t>
  </si>
  <si>
    <t>0005-0-05-01-01-01-20</t>
  </si>
  <si>
    <t>0005-0-05-02-01-01-01</t>
  </si>
  <si>
    <t>0005-0-05-02-01-01-02</t>
  </si>
  <si>
    <t>0005-0-05-02-01-01-03</t>
  </si>
  <si>
    <t>0005-0-05-02-01-01-04</t>
  </si>
  <si>
    <t>0005-0-05-02-01-01-06</t>
  </si>
  <si>
    <t>0005-0-05-02-01-01-07</t>
  </si>
  <si>
    <t>0005-0-05-02-01-01-08</t>
  </si>
  <si>
    <t>0.05.03</t>
  </si>
  <si>
    <t>0005-0-05-02-01-01-09</t>
  </si>
  <si>
    <t>0005-0-05-02-01-01-10</t>
  </si>
  <si>
    <t>0005-0-05-02-01-01-12</t>
  </si>
  <si>
    <t>0005-0-05-02-01-01-13</t>
  </si>
  <si>
    <t>0005-0-05-02-01-01-14</t>
  </si>
  <si>
    <t>0005-0-05-02-01-01-15</t>
  </si>
  <si>
    <t>0005-0-05-02-01-01-16</t>
  </si>
  <si>
    <t>0005-0-05-02-01-01-18</t>
  </si>
  <si>
    <t>0005-0-05-02-01-01-19</t>
  </si>
  <si>
    <t>0005-0-05-02-01-01-20</t>
  </si>
  <si>
    <t>0005-0-05-03-01-01-01</t>
  </si>
  <si>
    <t>0005-0-05-03-01-01-02</t>
  </si>
  <si>
    <t>0005-0-05-03-01-01-03</t>
  </si>
  <si>
    <t>0005-0-05-03-01-01-04</t>
  </si>
  <si>
    <t>0005-0-05-03-01-01-06</t>
  </si>
  <si>
    <t>0005-0-05-03-01-01-07</t>
  </si>
  <si>
    <t>0.05.04</t>
  </si>
  <si>
    <t>0005-0-05-03-01-01-08</t>
  </si>
  <si>
    <t>0005-0-05-03-01-01-09</t>
  </si>
  <si>
    <t>0005-0-05-03-01-01-10</t>
  </si>
  <si>
    <t>0005-0-05-03-01-01-12</t>
  </si>
  <si>
    <t>0005-0-05-03-01-01-13</t>
  </si>
  <si>
    <t>0005-0-05-03-01-01-14</t>
  </si>
  <si>
    <t>0005-0-05-03-01-01-15</t>
  </si>
  <si>
    <t>0005-0-05-03-01-01-16</t>
  </si>
  <si>
    <t>0005-0-05-03-01-01-18</t>
  </si>
  <si>
    <t>0005-0-05-03-01-01-19</t>
  </si>
  <si>
    <t>0005-0-05-03-01-01-20</t>
  </si>
  <si>
    <t>0005-0-05-04-01-01-02</t>
  </si>
  <si>
    <t>0005-0-05-04-01-01-03</t>
  </si>
  <si>
    <t>0005-0-05-04-01-01-04</t>
  </si>
  <si>
    <t>1.01.01</t>
  </si>
  <si>
    <t>0005-0-05-04-01-01-07</t>
  </si>
  <si>
    <t>1.01.02</t>
  </si>
  <si>
    <t>0005-0-05-04-01-01-08</t>
  </si>
  <si>
    <t>0005-0-05-04-01-01-09</t>
  </si>
  <si>
    <t>1.01.03</t>
  </si>
  <si>
    <t>0005-0-05-04-01-01-10</t>
  </si>
  <si>
    <t>0005-0-05-04-01-01-12</t>
  </si>
  <si>
    <t>0005-0-05-04-01-01-13</t>
  </si>
  <si>
    <t>0005-0-05-04-01-01-14</t>
  </si>
  <si>
    <t>0005-0-05-04-01-01-15</t>
  </si>
  <si>
    <t>0005-0-05-04-01-01-16</t>
  </si>
  <si>
    <t>0005-0-05-04-01-01-18</t>
  </si>
  <si>
    <t>0005-0-05-04-01-01-19</t>
  </si>
  <si>
    <t>1.01.04</t>
  </si>
  <si>
    <t>0005-1-01-02-39-01-15</t>
  </si>
  <si>
    <t>0005-1-01-02-45-01-15</t>
  </si>
  <si>
    <t>1.01.99</t>
  </si>
  <si>
    <t>0005-1-01-03-43-01-09</t>
  </si>
  <si>
    <t>1.02.01</t>
  </si>
  <si>
    <t>0005-1-01-03-45-01-15</t>
  </si>
  <si>
    <t>0005-1-01-03-47-01-15</t>
  </si>
  <si>
    <t>1.02.02</t>
  </si>
  <si>
    <t>0005-1-01-03-54-01-09</t>
  </si>
  <si>
    <t>0005-1-01-99-53-01-15</t>
  </si>
  <si>
    <t>1.02.03</t>
  </si>
  <si>
    <t>0005-1-02-01-03-01-09</t>
  </si>
  <si>
    <t>0005-1-02-02-03-01-09</t>
  </si>
  <si>
    <t>0005-1-02-03-06-01-09</t>
  </si>
  <si>
    <t>0005-1-02-03-06-01-10</t>
  </si>
  <si>
    <t>1.02.04</t>
  </si>
  <si>
    <t>0005-1-02-04-02-01-02</t>
  </si>
  <si>
    <t>0005-1-02-04-02-01-09</t>
  </si>
  <si>
    <t>0005-1-02-04-02-01-14</t>
  </si>
  <si>
    <t>0005-1-02-04-02-01-15</t>
  </si>
  <si>
    <t>0005-1-02-04-57-01-15</t>
  </si>
  <si>
    <t>0005-1-03-01-22-01-02</t>
  </si>
  <si>
    <t>1.03.01</t>
  </si>
  <si>
    <t>0005-1-03-06-07-01-08</t>
  </si>
  <si>
    <t>0005-1-03-06-07-01-10</t>
  </si>
  <si>
    <t>1.03.02</t>
  </si>
  <si>
    <t>0005-1-04-01-34-01-07</t>
  </si>
  <si>
    <t>0005-1-04-01-35-01-07</t>
  </si>
  <si>
    <t>1.03.03</t>
  </si>
  <si>
    <t>0005-1-04-04-08-01-10</t>
  </si>
  <si>
    <t>1.03.04</t>
  </si>
  <si>
    <t>0005-1-04-06-13-01-09</t>
  </si>
  <si>
    <t>0005-1-04-06-14-01-09</t>
  </si>
  <si>
    <t>1.03.06</t>
  </si>
  <si>
    <t>0005-1-04-99-04-01-09</t>
  </si>
  <si>
    <t>0005-1-04-99-49-01-09</t>
  </si>
  <si>
    <t>1.03.07</t>
  </si>
  <si>
    <t>0005-1-05-01-10-01-15</t>
  </si>
  <si>
    <t>0005-1-05-01-10-01-19</t>
  </si>
  <si>
    <t>1.04.01</t>
  </si>
  <si>
    <t>0005-1-05-02-10-01-02</t>
  </si>
  <si>
    <t>1.04.02</t>
  </si>
  <si>
    <t>0005-1-05-02-10-01-09</t>
  </si>
  <si>
    <t>0005-1-05-02-10-01-15</t>
  </si>
  <si>
    <t>1.04.03</t>
  </si>
  <si>
    <t>0005-1-05-02-10-01-19</t>
  </si>
  <si>
    <t>0005-1-06-01-04-01-07</t>
  </si>
  <si>
    <t>0005-1-06-01-04-01-09</t>
  </si>
  <si>
    <t>0005-1-08-04-37-01-15</t>
  </si>
  <si>
    <t>1.04.04</t>
  </si>
  <si>
    <t>0005-1-08-05-37-01-09</t>
  </si>
  <si>
    <t>0005-1-08-07-37-01-09</t>
  </si>
  <si>
    <t>0005-1-08-07-37-01-15</t>
  </si>
  <si>
    <t>0005-1-08-08-37-01-15</t>
  </si>
  <si>
    <t>1.04.05</t>
  </si>
  <si>
    <t>0005-1-08-99-37-01-07</t>
  </si>
  <si>
    <t>0005-1-08-99-37-01-09</t>
  </si>
  <si>
    <t>1.04.06</t>
  </si>
  <si>
    <t>0005-1-09-99-04-01-09</t>
  </si>
  <si>
    <t>0005-1-09-99-11-01-08</t>
  </si>
  <si>
    <t>0005-2-01-01-09-01-09</t>
  </si>
  <si>
    <t>0005-2-01-01-09-01-15</t>
  </si>
  <si>
    <t>1.04.99</t>
  </si>
  <si>
    <t>1.05.01</t>
  </si>
  <si>
    <t>1.05.02</t>
  </si>
  <si>
    <t>1.05.03</t>
  </si>
  <si>
    <t>1.05.04</t>
  </si>
  <si>
    <t>1.06.01</t>
  </si>
  <si>
    <t>1.07.01</t>
  </si>
  <si>
    <t>1.07.02</t>
  </si>
  <si>
    <t>1.08.01</t>
  </si>
  <si>
    <t>1.08.04</t>
  </si>
  <si>
    <t>1.08.05</t>
  </si>
  <si>
    <t>1.08.06</t>
  </si>
  <si>
    <t>1.08.07</t>
  </si>
  <si>
    <t>0005-2-04-02-20-01-09</t>
  </si>
  <si>
    <t>0005-2-04-02-20-01-15</t>
  </si>
  <si>
    <t>1.08.08</t>
  </si>
  <si>
    <t>1.08.99</t>
  </si>
  <si>
    <t>1.09.99</t>
  </si>
  <si>
    <t>0005-2-99-01-32-01-08</t>
  </si>
  <si>
    <t>0005-1-99</t>
  </si>
  <si>
    <t>1.99.99</t>
  </si>
  <si>
    <t>1.3.1</t>
  </si>
  <si>
    <t xml:space="preserve">Transferencias corrientes al Sector Público </t>
  </si>
  <si>
    <t>1.3</t>
  </si>
  <si>
    <t>TRANSFERENCIAS CORRIENTES</t>
  </si>
  <si>
    <t>1</t>
  </si>
  <si>
    <t>GASTOS CORRIENTES</t>
  </si>
  <si>
    <t>2.01.01</t>
  </si>
  <si>
    <t>2.01.02</t>
  </si>
  <si>
    <t>2.01.04</t>
  </si>
  <si>
    <t>2.01.99</t>
  </si>
  <si>
    <t>0005-2-99-02-31-01-07</t>
  </si>
  <si>
    <t>2.02.03</t>
  </si>
  <si>
    <t>2.03.01</t>
  </si>
  <si>
    <t>2.03.03</t>
  </si>
  <si>
    <t>2.03.04</t>
  </si>
  <si>
    <t>0005-2-99-03-32-01-08</t>
  </si>
  <si>
    <t>2.03.06</t>
  </si>
  <si>
    <t>0005-2</t>
  </si>
  <si>
    <t>Materiales y Suministros</t>
  </si>
  <si>
    <t>0005-2-03</t>
  </si>
  <si>
    <t>MATERIALES Y PRODUCTOS DE USO EN LA CONSTRUCCIÓN Y MANTENIMIENTO</t>
  </si>
  <si>
    <t>0005-2-03-99</t>
  </si>
  <si>
    <t>2.03.99</t>
  </si>
  <si>
    <t>07</t>
  </si>
  <si>
    <t>2.04.01</t>
  </si>
  <si>
    <t>2.04.02</t>
  </si>
  <si>
    <t>2.99.01</t>
  </si>
  <si>
    <t>2.99.02</t>
  </si>
  <si>
    <t>2.99.03</t>
  </si>
  <si>
    <t>2.99.04</t>
  </si>
  <si>
    <t>2.99.05</t>
  </si>
  <si>
    <t>0005-6-03-01-01-01-02</t>
  </si>
  <si>
    <t>0005-6-03-01-01-01-03</t>
  </si>
  <si>
    <t>0005-6-03-01-01-01-04</t>
  </si>
  <si>
    <t>0005-6-03-01-01-01-07</t>
  </si>
  <si>
    <t>0005-6-03-01-01-01-08</t>
  </si>
  <si>
    <t>0005-6-03-01-01-01-09</t>
  </si>
  <si>
    <t>0005-6-03-01-01-01-10</t>
  </si>
  <si>
    <t>0005-6-03-01-01-01-12</t>
  </si>
  <si>
    <t>0005-6-03-01-01-01-13</t>
  </si>
  <si>
    <t>2.99.06</t>
  </si>
  <si>
    <t>0005-6-03-01-01-01-14</t>
  </si>
  <si>
    <t>0005-6-03-01-01-01-15</t>
  </si>
  <si>
    <t>0005-6-03-01-01-01-16</t>
  </si>
  <si>
    <t>0005-6-03-01-01-01-18</t>
  </si>
  <si>
    <t>0005-6-03-01-01-01-19</t>
  </si>
  <si>
    <t>0005-6-03-99-01-01-01</t>
  </si>
  <si>
    <t>0005-6-03-99-01-01-02</t>
  </si>
  <si>
    <t>0005-6-03-99-01-01-03</t>
  </si>
  <si>
    <t>0005-6-03-99-01-01-04</t>
  </si>
  <si>
    <t>0005-6-03-99-01-01-06</t>
  </si>
  <si>
    <t>0005-6-03-99-01-01-07</t>
  </si>
  <si>
    <t>0005-6-03-99-01-01-08</t>
  </si>
  <si>
    <t>0005-6-03-99-01-01-09</t>
  </si>
  <si>
    <t>2.99.07</t>
  </si>
  <si>
    <t>0005-6-03-99-01-01-10</t>
  </si>
  <si>
    <t>0005-6-03-99-01-01-12</t>
  </si>
  <si>
    <t>0005-6-03-99-01-01-13</t>
  </si>
  <si>
    <t>0005-6-03-99-01-01-14</t>
  </si>
  <si>
    <t>0005-6-03-99-01-01-15</t>
  </si>
  <si>
    <t>0005-6-03-99-01-01-16</t>
  </si>
  <si>
    <t>0005-6-03-99-01-01-18</t>
  </si>
  <si>
    <t>0005-6-03-99-01-01-19</t>
  </si>
  <si>
    <t>0005-6-03-99-01-01-20</t>
  </si>
  <si>
    <t>2.99.99</t>
  </si>
  <si>
    <t>6.03.01</t>
  </si>
  <si>
    <t>0055-5-01-05-48-01-15</t>
  </si>
  <si>
    <t>0055-5-99-03-40-01-15</t>
  </si>
  <si>
    <t>0055-5-99-03-44-01-15</t>
  </si>
  <si>
    <t>Oficina</t>
  </si>
  <si>
    <t xml:space="preserve">Trimestre </t>
  </si>
  <si>
    <t>Semestre</t>
  </si>
  <si>
    <t>01</t>
  </si>
  <si>
    <t>Enero</t>
  </si>
  <si>
    <t>I</t>
  </si>
  <si>
    <t>0005-0</t>
  </si>
  <si>
    <t>Remuneraciones</t>
  </si>
  <si>
    <t>0005-0-01-01</t>
  </si>
  <si>
    <t>Sueldos para cargos fijos</t>
  </si>
  <si>
    <t>0005-0-01</t>
  </si>
  <si>
    <t>REMUNERACIONES BÁSICAS</t>
  </si>
  <si>
    <t>1.1.1.1</t>
  </si>
  <si>
    <t xml:space="preserve">Sueldos y salarios </t>
  </si>
  <si>
    <t>1.1.1</t>
  </si>
  <si>
    <t>REMUNERACIONES</t>
  </si>
  <si>
    <t>1.1</t>
  </si>
  <si>
    <t>GASTOS DE CONSUMO</t>
  </si>
  <si>
    <t>02</t>
  </si>
  <si>
    <t>Febrero</t>
  </si>
  <si>
    <t>0005-1</t>
  </si>
  <si>
    <t>Servicios</t>
  </si>
  <si>
    <t>0005-0-01-03</t>
  </si>
  <si>
    <t>Servicios Especiales</t>
  </si>
  <si>
    <t>0005-0-02</t>
  </si>
  <si>
    <t>REMUNERACIONES EVENTUALES</t>
  </si>
  <si>
    <t>03</t>
  </si>
  <si>
    <t>Marzo</t>
  </si>
  <si>
    <t>0005-0-02-01</t>
  </si>
  <si>
    <t>Tiempo extraordinario</t>
  </si>
  <si>
    <t>0005-0-03</t>
  </si>
  <si>
    <t>INCENTIVOS SALARIALES</t>
  </si>
  <si>
    <t>04</t>
  </si>
  <si>
    <t>Abril</t>
  </si>
  <si>
    <t>II</t>
  </si>
  <si>
    <t>0055-5</t>
  </si>
  <si>
    <t>Bienes Duraderos</t>
  </si>
  <si>
    <t>0005-0-02-03</t>
  </si>
  <si>
    <t>Disponibilidad laboral</t>
  </si>
  <si>
    <t>0005-0-04</t>
  </si>
  <si>
    <t>CONTRIBUCIONES PATRONALES AL DESARROLLO Y LA SEGURIDAD SOCIAL</t>
  </si>
  <si>
    <t>05</t>
  </si>
  <si>
    <t>Mayo</t>
  </si>
  <si>
    <t>0005-6</t>
  </si>
  <si>
    <t>Transferencias Corrientes</t>
  </si>
  <si>
    <t>0005-0-03-01</t>
  </si>
  <si>
    <t>Retribución por años servidos</t>
  </si>
  <si>
    <t>0005-0-05</t>
  </si>
  <si>
    <t>CONTRIBUCIONES PATRONALES A FONDOS DE PENSIONES Y OTROS FONDOS DE CAPITALIZACIÓN</t>
  </si>
  <si>
    <t>06</t>
  </si>
  <si>
    <t>Junio</t>
  </si>
  <si>
    <t>0005-9</t>
  </si>
  <si>
    <t>Cuentas Especiales</t>
  </si>
  <si>
    <t>0005-0-03-02</t>
  </si>
  <si>
    <t>Restricción al ejercicio liberal de la profesión</t>
  </si>
  <si>
    <t>0005-1-01</t>
  </si>
  <si>
    <t>ALQUILERES</t>
  </si>
  <si>
    <t>Julio</t>
  </si>
  <si>
    <t>0005-0-03-03</t>
  </si>
  <si>
    <t>Decimotercer mes</t>
  </si>
  <si>
    <t>0005-1-02</t>
  </si>
  <si>
    <t>SERVICIOS BÁSICOS</t>
  </si>
  <si>
    <t>08</t>
  </si>
  <si>
    <t>Agosto</t>
  </si>
  <si>
    <t>0005-0-03-04</t>
  </si>
  <si>
    <t>Salario escolar</t>
  </si>
  <si>
    <t>0005-1-03</t>
  </si>
  <si>
    <t>SERVICIOS COMERCIALES Y FINANCIEROS</t>
  </si>
  <si>
    <t>09</t>
  </si>
  <si>
    <t>0005-0-03-99</t>
  </si>
  <si>
    <t>Otros incentivos salariales</t>
  </si>
  <si>
    <t>10</t>
  </si>
  <si>
    <t>Septiembre</t>
  </si>
  <si>
    <t>0005-1-04</t>
  </si>
  <si>
    <t>SERVICIOS DE GESTIÓN Y APOYO</t>
  </si>
  <si>
    <t>0005-0-04-01</t>
  </si>
  <si>
    <t>Contribución Patronal al Seguro de Salud de la Caja Costarricensedel Seguro Social</t>
  </si>
  <si>
    <t>1.1.1.2</t>
  </si>
  <si>
    <t>Contribuciones sociales</t>
  </si>
  <si>
    <t>12</t>
  </si>
  <si>
    <t>Octubre</t>
  </si>
  <si>
    <t>0005-1-05</t>
  </si>
  <si>
    <t>GASTOS DE VIAJE Y DE TRANSPORTE</t>
  </si>
  <si>
    <t>0005-0-04-02</t>
  </si>
  <si>
    <t>Contribución Patronal al Instituto Mixto de Ayuda Social</t>
  </si>
  <si>
    <t>13</t>
  </si>
  <si>
    <t>Noviembre</t>
  </si>
  <si>
    <t>0005-1-06</t>
  </si>
  <si>
    <t>SEGUROS, REASEGUROS Y OTRAS OBLIGACIONES</t>
  </si>
  <si>
    <t>0005-0-04-03</t>
  </si>
  <si>
    <t>Contribución Patronal al Instituto Nacional de Aprendizaje</t>
  </si>
  <si>
    <t>14</t>
  </si>
  <si>
    <t>Diciembre</t>
  </si>
  <si>
    <t>0005-1-07</t>
  </si>
  <si>
    <t>CAPACITACIÓN Y PROTOCOLO</t>
  </si>
  <si>
    <t>0005-0-04-04</t>
  </si>
  <si>
    <t>Contribución Patronal al Fondo de Desarrollo Social y Asignaciones Familiares</t>
  </si>
  <si>
    <t>15</t>
  </si>
  <si>
    <t>0005-1-08</t>
  </si>
  <si>
    <t>MANTENIMIENTO Y REPARACIÓN</t>
  </si>
  <si>
    <t>0005-0-04-05</t>
  </si>
  <si>
    <t>Contribución Patronal al Banco Popular y de Desarrollo Comunal</t>
  </si>
  <si>
    <t>16</t>
  </si>
  <si>
    <t>0005-1-09</t>
  </si>
  <si>
    <t>IMPUESTOS</t>
  </si>
  <si>
    <t>0005-0-05-01</t>
  </si>
  <si>
    <t>Contribución Patronal al Seguro de Pensiones de la Caja Costarricense de Seguro Social</t>
  </si>
  <si>
    <t>17</t>
  </si>
  <si>
    <t>0005-0-05-02</t>
  </si>
  <si>
    <t>Aporte Patronal al Régimen Obligatorio de Pensiones Complementarias</t>
  </si>
  <si>
    <t>18</t>
  </si>
  <si>
    <t>0005-2-01</t>
  </si>
  <si>
    <t>PRODUCTOS QUÍMICOS Y CONEXOS</t>
  </si>
  <si>
    <t>0005-0-05-03</t>
  </si>
  <si>
    <t>Aporte Patronal al Fondo de Capitalización Laboral</t>
  </si>
  <si>
    <t>19</t>
  </si>
  <si>
    <t>0005-2-02</t>
  </si>
  <si>
    <t>ALIMENTOS Y PRODUCTOS AGROPECUARIOS</t>
  </si>
  <si>
    <t>0005-0-05-04</t>
  </si>
  <si>
    <t>Contribución Patronal a otros fondos administrados por entes públicos</t>
  </si>
  <si>
    <t>0005-1-01-01</t>
  </si>
  <si>
    <t>Alquiler de edificios, locales y terrenos</t>
  </si>
  <si>
    <t>1.1.2</t>
  </si>
  <si>
    <t>ADQUISICIÓN DE BIENES Y SERVICIOS</t>
  </si>
  <si>
    <t>0005-2-04</t>
  </si>
  <si>
    <t>HERRAMIENTAS, REPUESTOS Y ACCESORIOS</t>
  </si>
  <si>
    <t>0005-1-01-02</t>
  </si>
  <si>
    <t>Alquiler de maquinaria, equipo y mobiliario</t>
  </si>
  <si>
    <t>0005-2-99</t>
  </si>
  <si>
    <t>ÚTILES, MATERIALES Y SUMINISTROS DIVERSOS</t>
  </si>
  <si>
    <t>0005-1-01-03</t>
  </si>
  <si>
    <t>Alquiler de equipo de cómputo</t>
  </si>
  <si>
    <t>0005-1-01-04</t>
  </si>
  <si>
    <t>0005-6-03</t>
  </si>
  <si>
    <t>PRESTACIONES</t>
  </si>
  <si>
    <t>0005-1-02-01</t>
  </si>
  <si>
    <t xml:space="preserve">Servicio de agua y alcantarillado </t>
  </si>
  <si>
    <t>0005-6-06</t>
  </si>
  <si>
    <t>OTRAS TRANSFERENCIAS CORRIENTES AL SECTOR PRIVADO</t>
  </si>
  <si>
    <t>0005-1-02-02</t>
  </si>
  <si>
    <t>Servicio de energía eléctrica</t>
  </si>
  <si>
    <t>0005-1-01-99</t>
  </si>
  <si>
    <t>Otros alquileres</t>
  </si>
  <si>
    <t>0005-9-02</t>
  </si>
  <si>
    <t>SUMAS SIN ASIGNACIÓN PRESUPUESTARIA</t>
  </si>
  <si>
    <t>0005-1-02-03</t>
  </si>
  <si>
    <t>Servicio de correo</t>
  </si>
  <si>
    <t>Servicio de agua y alcantarillado</t>
  </si>
  <si>
    <t>0055-5-01</t>
  </si>
  <si>
    <t>MAQUINARIA, EQUIPO Y MOBILIARIO</t>
  </si>
  <si>
    <t>0005-1-02-04</t>
  </si>
  <si>
    <t>Servicio de telecomunicaciones</t>
  </si>
  <si>
    <t>0055-5-02</t>
  </si>
  <si>
    <t>CONSTRUCCIONES, ADICIONES Y MEJORAS</t>
  </si>
  <si>
    <t>0005-1-03-01</t>
  </si>
  <si>
    <t xml:space="preserve">Información </t>
  </si>
  <si>
    <t>0055-5-03</t>
  </si>
  <si>
    <t>BIENES PREEXISTENTES</t>
  </si>
  <si>
    <t>0005-1-03-02</t>
  </si>
  <si>
    <t>Publicidad y propaganda</t>
  </si>
  <si>
    <t>0055-5-99</t>
  </si>
  <si>
    <t>BIENES DURADEROS DIVERSOS</t>
  </si>
  <si>
    <t>0005-1-03-06</t>
  </si>
  <si>
    <t>Comisiones y gastos por servicios financieros y comerciales</t>
  </si>
  <si>
    <t>Información</t>
  </si>
  <si>
    <t>0005-1-03-07</t>
  </si>
  <si>
    <t>Servicios de tecnologías de información</t>
  </si>
  <si>
    <t>0005-1-04-01</t>
  </si>
  <si>
    <t>Servicios en ciencias de la salud</t>
  </si>
  <si>
    <t>0005-1-03-03</t>
  </si>
  <si>
    <t>Impresión, encuadernación y otros</t>
  </si>
  <si>
    <t>0005-1-04-04</t>
  </si>
  <si>
    <t>Servicios en ciencias económicas y sociales</t>
  </si>
  <si>
    <t>0005-1-03-04</t>
  </si>
  <si>
    <t>Transporte de bienes</t>
  </si>
  <si>
    <t>0005-1-04-05</t>
  </si>
  <si>
    <t>Servicios informáticos</t>
  </si>
  <si>
    <t>0005-1-04-06</t>
  </si>
  <si>
    <t xml:space="preserve">Servicios generales </t>
  </si>
  <si>
    <t>0005-1-04-99</t>
  </si>
  <si>
    <t>Otros servicios de gestión y apoyo</t>
  </si>
  <si>
    <t>0005-1-05-01</t>
  </si>
  <si>
    <t>Transporte dentro del país</t>
  </si>
  <si>
    <t>0005-1-04-02</t>
  </si>
  <si>
    <t>Servicios jurídicos</t>
  </si>
  <si>
    <t>0005-1-05-02</t>
  </si>
  <si>
    <t>Viáticos dentro del país</t>
  </si>
  <si>
    <t>0005-1-04-03</t>
  </si>
  <si>
    <t>Servicios de ingeniería y arquitectura</t>
  </si>
  <si>
    <t>0005-1-05-03</t>
  </si>
  <si>
    <t>Transporte en el exterior</t>
  </si>
  <si>
    <t>0005-1-05-04</t>
  </si>
  <si>
    <t>Viáticos en el exterior</t>
  </si>
  <si>
    <t>0005-1-06-01</t>
  </si>
  <si>
    <t xml:space="preserve">Seguros </t>
  </si>
  <si>
    <t>Servicios generales</t>
  </si>
  <si>
    <t>0005-1-07-01</t>
  </si>
  <si>
    <t>Actividades de capacitación</t>
  </si>
  <si>
    <t>0005-1-07-02</t>
  </si>
  <si>
    <t xml:space="preserve">Actividades protocolarias y sociales </t>
  </si>
  <si>
    <t>0005-1-08-01</t>
  </si>
  <si>
    <t>Mantenimiento de edificios/ locales y terrenos</t>
  </si>
  <si>
    <t>1.08.02</t>
  </si>
  <si>
    <t>0005-1-08-04</t>
  </si>
  <si>
    <t>Mantenimiento y reparacion de maquinaria y equipo</t>
  </si>
  <si>
    <t>0005-1-08-05</t>
  </si>
  <si>
    <t>Mantenimiento y reparación de equipo de transporte</t>
  </si>
  <si>
    <t>Seguros</t>
  </si>
  <si>
    <t>0005-1-08-06</t>
  </si>
  <si>
    <t>Mantenimiento y reparacion de equipo de comunicación</t>
  </si>
  <si>
    <t>0005-1-08-07</t>
  </si>
  <si>
    <t>Mantenimiento y reparación de equipo y mobiliario de oficina</t>
  </si>
  <si>
    <t>Actividades protocolarias y sociales</t>
  </si>
  <si>
    <t>0005-1-08-08</t>
  </si>
  <si>
    <t>Mantenimiento y reparación de equipo de cómputo y  sistemas de informacion</t>
  </si>
  <si>
    <t>0005-1-08-99</t>
  </si>
  <si>
    <t>Mantenimiento y reparación de otros equipos</t>
  </si>
  <si>
    <t>0005-1-09-99</t>
  </si>
  <si>
    <t>Otros impuestos</t>
  </si>
  <si>
    <t>0005-2-01-01</t>
  </si>
  <si>
    <t>Combustibles y lubricantes</t>
  </si>
  <si>
    <t>Mantenimiento y reparación de equipo de cómputo y sistemas de información</t>
  </si>
  <si>
    <t>0005-2-01-02</t>
  </si>
  <si>
    <t>Productos farmacéuticos y medicinales</t>
  </si>
  <si>
    <t>0005-2-01-04</t>
  </si>
  <si>
    <t>Tintas, pinturas y diluyentes</t>
  </si>
  <si>
    <t>0005-2-01-99</t>
  </si>
  <si>
    <t>Otros productos químicos y conexos</t>
  </si>
  <si>
    <t>0005-2-02-03</t>
  </si>
  <si>
    <t>Alimentos y bebidas</t>
  </si>
  <si>
    <t>0005-2-03-01</t>
  </si>
  <si>
    <t>Materiales y productos metálicos</t>
  </si>
  <si>
    <t>0005-2-03-03</t>
  </si>
  <si>
    <t>Maderas y sus derivados</t>
  </si>
  <si>
    <t>0005-2-03-04</t>
  </si>
  <si>
    <t>Materiales y productos eléctricos, telefónicos y de cómputo</t>
  </si>
  <si>
    <t>0005-2-03-06</t>
  </si>
  <si>
    <t>Materiales y productos de plástico</t>
  </si>
  <si>
    <t>Otros materiales y productos de uso en la construcción y mantenimiento</t>
  </si>
  <si>
    <t>0005-2-04-01</t>
  </si>
  <si>
    <t>Herramientas e instrumentos</t>
  </si>
  <si>
    <t>0005-2-04-02</t>
  </si>
  <si>
    <t>Repuestos y accesorios</t>
  </si>
  <si>
    <t>0005-2-99-01</t>
  </si>
  <si>
    <t>Útiles y materiales de oficina y cómputo</t>
  </si>
  <si>
    <t>0005-2-99-02</t>
  </si>
  <si>
    <t>Útiles y materiales médico, hospitalario y de investigación</t>
  </si>
  <si>
    <t>0005-2-99-03</t>
  </si>
  <si>
    <t>Productos de papel, cartón e impresos</t>
  </si>
  <si>
    <t>0005-2-99-04</t>
  </si>
  <si>
    <t>Textiles y vestuario</t>
  </si>
  <si>
    <t>0005-2-99-05</t>
  </si>
  <si>
    <t>Útiles y materiales de limpieza</t>
  </si>
  <si>
    <t>0005-2-99-06</t>
  </si>
  <si>
    <t>Útiles y materiales de resguardo y seguridad</t>
  </si>
  <si>
    <t>0005-2-99-07</t>
  </si>
  <si>
    <t>Utiles y materiales de cocina y comedor</t>
  </si>
  <si>
    <t>0055-5-01-02</t>
  </si>
  <si>
    <t>Equipo de transporte</t>
  </si>
  <si>
    <t>0005-2-99-99</t>
  </si>
  <si>
    <t>Otros útiles, materiales y suministros diversos</t>
  </si>
  <si>
    <t>0055-5-01-04</t>
  </si>
  <si>
    <t>Equipo y mobiliario de oficina</t>
  </si>
  <si>
    <t>5.01.01</t>
  </si>
  <si>
    <t>0055-5-01-01</t>
  </si>
  <si>
    <t>Maquinaria y equipo para la produccion</t>
  </si>
  <si>
    <t>2.2.1</t>
  </si>
  <si>
    <t xml:space="preserve">Maquinaria y equipo </t>
  </si>
  <si>
    <t>2.2</t>
  </si>
  <si>
    <t>ADQUISICIÓN DE ACTIVOS</t>
  </si>
  <si>
    <t>2</t>
  </si>
  <si>
    <t>GASTOS DE CAPITAL</t>
  </si>
  <si>
    <t>0055-5-01-05</t>
  </si>
  <si>
    <t>Equipo de cómputo</t>
  </si>
  <si>
    <t>5.01.02</t>
  </si>
  <si>
    <t>0055-5-01-06</t>
  </si>
  <si>
    <t>Equipo sanitario, de laboratorio e investigación</t>
  </si>
  <si>
    <t>5.01.03</t>
  </si>
  <si>
    <t>0055-5-01-03</t>
  </si>
  <si>
    <t>Equipo de comunicacion</t>
  </si>
  <si>
    <t>0055-5-01-99</t>
  </si>
  <si>
    <t>Maquinaria, equipo y mobiliario diverso</t>
  </si>
  <si>
    <t>5.01.04</t>
  </si>
  <si>
    <t>0055-5-03-01</t>
  </si>
  <si>
    <t>Terrenos</t>
  </si>
  <si>
    <t>5.01.05</t>
  </si>
  <si>
    <t>Equipo de  cómputo</t>
  </si>
  <si>
    <t>0055-5-99-03</t>
  </si>
  <si>
    <t>Bienes intangibles</t>
  </si>
  <si>
    <t>5.01.06</t>
  </si>
  <si>
    <t>0005-6-03-01</t>
  </si>
  <si>
    <t>Prestaciones legales</t>
  </si>
  <si>
    <t>5.01.07</t>
  </si>
  <si>
    <t>0055-5-01-07</t>
  </si>
  <si>
    <t>Equipo y mobiliario educacional deportivo</t>
  </si>
  <si>
    <t>0005-6-06-01</t>
  </si>
  <si>
    <t>Indemnizaciones</t>
  </si>
  <si>
    <t>5.01.99</t>
  </si>
  <si>
    <t>0005-9-02-01</t>
  </si>
  <si>
    <t>Sumas libres sin asignación presupuestaria</t>
  </si>
  <si>
    <t>5.02.07</t>
  </si>
  <si>
    <t>0055-5-02-07</t>
  </si>
  <si>
    <t>Instalaciones</t>
  </si>
  <si>
    <t>2.2.2</t>
  </si>
  <si>
    <t>2.3</t>
  </si>
  <si>
    <t>3</t>
  </si>
  <si>
    <t>5.03.01</t>
  </si>
  <si>
    <t>5.99.03</t>
  </si>
  <si>
    <t>2.2.4</t>
  </si>
  <si>
    <t>Intangibles</t>
  </si>
  <si>
    <t>1.3.2</t>
  </si>
  <si>
    <t>Transferencias corrientes al Sector Privado</t>
  </si>
  <si>
    <t>Otros utiles materiales y suministros diversos</t>
  </si>
  <si>
    <t>6.03.99</t>
  </si>
  <si>
    <t>0005-6-03-99</t>
  </si>
  <si>
    <t>Otras Prestaciones</t>
  </si>
  <si>
    <t>6.06.01</t>
  </si>
  <si>
    <t>0005-9-02-02</t>
  </si>
  <si>
    <t>Sumas con destino especifico sin asignacion presup</t>
  </si>
  <si>
    <t>9.02.01</t>
  </si>
  <si>
    <t>SUMAS SIN ASIGNACIÓN</t>
  </si>
  <si>
    <t>9.02.02</t>
  </si>
  <si>
    <t>Utiles y materiales medico hospitalario y de invesgación</t>
  </si>
  <si>
    <t>20</t>
  </si>
  <si>
    <t>0005-5-99</t>
  </si>
  <si>
    <t>0005-5-99-03</t>
  </si>
  <si>
    <t>0005-5</t>
  </si>
  <si>
    <t>Otros servicios no especificados</t>
  </si>
  <si>
    <t>OTROS SERVICIOS NO ESPECIFICADOS</t>
  </si>
  <si>
    <t>0005-1-99-99</t>
  </si>
  <si>
    <t>Etiquetas de fila</t>
  </si>
  <si>
    <t>Total general</t>
  </si>
  <si>
    <t>Sistema de Emergencias 9-1-1</t>
  </si>
  <si>
    <t>SERVICIOS</t>
  </si>
  <si>
    <t>MATERIALES Y SUMINISTROS</t>
  </si>
  <si>
    <t>BIENES DURADEROS</t>
  </si>
  <si>
    <t>CUENTAS ESPECIALES</t>
  </si>
  <si>
    <t>TOTAL</t>
  </si>
  <si>
    <t>2022-Ene</t>
  </si>
  <si>
    <t>2022-Feb</t>
  </si>
  <si>
    <t>2022-Mar</t>
  </si>
  <si>
    <t>2022-Abr</t>
  </si>
  <si>
    <t>2022-May</t>
  </si>
  <si>
    <t>2022-Jul</t>
  </si>
  <si>
    <t>2022-Ago</t>
  </si>
  <si>
    <t>2022-Set</t>
  </si>
  <si>
    <t>2022-Oct</t>
  </si>
  <si>
    <t>2022-Nov</t>
  </si>
  <si>
    <t>2022-Dic</t>
  </si>
  <si>
    <t>1.1.3</t>
  </si>
  <si>
    <t>1.2</t>
  </si>
  <si>
    <t>0 - Remuneraciones</t>
  </si>
  <si>
    <t>6 - Tranferencias Corrientes</t>
  </si>
  <si>
    <t>2 - Materiales y Suministros</t>
  </si>
  <si>
    <t>1 - Servicios</t>
  </si>
  <si>
    <t>5 - Bienes duraderos</t>
  </si>
  <si>
    <t>9 - Cuentas Especiales</t>
  </si>
  <si>
    <t>Ajustes nomina</t>
  </si>
  <si>
    <t>Otros Ajustes</t>
  </si>
  <si>
    <t>1.3.3.1.09.00.0.0.000</t>
  </si>
  <si>
    <t>Otros impuestos específicos sobre la producción y consumo de servicios</t>
  </si>
  <si>
    <t>Otras multas y sanciones</t>
  </si>
  <si>
    <t>Alquiler de equipo y derechos para telecomunicaciones</t>
  </si>
  <si>
    <t>2022-Jun</t>
  </si>
  <si>
    <t>0.00.00</t>
  </si>
  <si>
    <t>1.00.00</t>
  </si>
  <si>
    <t>2.00.00</t>
  </si>
  <si>
    <t>6.00.00</t>
  </si>
  <si>
    <t>9.00.00</t>
  </si>
  <si>
    <t>5.00.00</t>
  </si>
  <si>
    <t>Presupuesto Ordinario 2022</t>
  </si>
  <si>
    <t>0005-0-03-99-01-01-20</t>
  </si>
  <si>
    <t>0005-2-99-04-26-01-02</t>
  </si>
  <si>
    <t>Composición relativa por partida</t>
  </si>
  <si>
    <t>Monto en colones</t>
  </si>
  <si>
    <t>PARTIDA</t>
  </si>
  <si>
    <t>Objeto</t>
  </si>
  <si>
    <t>Codigo Sub-Partida1</t>
  </si>
  <si>
    <t>0.01 - REMUNERACIONES BÁSICAS</t>
  </si>
  <si>
    <t>0.02 - REMUNERACIONES EVENTUALES</t>
  </si>
  <si>
    <t>0.03 - INCENTIVOS SALARIALES</t>
  </si>
  <si>
    <t>0.04 - CONTRIBUCIONES PATRONALES AL DESARROLLO Y LA SEGURIDAD SOCIAL</t>
  </si>
  <si>
    <t>0.05 - CONTRIBUCIONES PATRONALES A FONDOS DE PENSIONES Y OTROS FONDOS DE CAPITALIZACIÓN</t>
  </si>
  <si>
    <t>1.01 - ALQUILERES</t>
  </si>
  <si>
    <t>1.02 - SERVICIOS BÁSICOS</t>
  </si>
  <si>
    <t>1.03 - SERVICIOS COMERCIALES Y FINANCIEROS</t>
  </si>
  <si>
    <t>1.04 - SERVICIOS DE GESTIÓN Y APOYO</t>
  </si>
  <si>
    <t>1.05 - GASTOS DE VIAJE Y DE TRANSPORTE</t>
  </si>
  <si>
    <t>1.06 - SEGUROS, REASEGUROS Y OTRAS OBLIGACIONES</t>
  </si>
  <si>
    <t>1.07 - CAPACITACIÓN Y PROTOCOLO</t>
  </si>
  <si>
    <t>1.08 - MANTENIMIENTO Y REPARACIÓN</t>
  </si>
  <si>
    <t>1.09 - IMPUESTOS</t>
  </si>
  <si>
    <t>2.01 - PRODUCTOS QUÍMICOS Y CONEXOS</t>
  </si>
  <si>
    <t>2.04 - HERRAMIENTAS, REPUESTOS Y ACCESORIOS</t>
  </si>
  <si>
    <t>2.99 - ÚTILES, MATERIALES Y SUMINISTROS DIVERSOS</t>
  </si>
  <si>
    <t>5.01 - MAQUINARIA, EQUIPO Y MOBILIARIO</t>
  </si>
  <si>
    <t>5.99 - BIENES DURADEROS DIVERSOS</t>
  </si>
  <si>
    <t>6.03 - PRESTACIONES</t>
  </si>
  <si>
    <t>Mantenimiento de edificios, locales y terrenos</t>
  </si>
  <si>
    <t>Mantenimiento y reparación de maquinaria y equipo de producción</t>
  </si>
  <si>
    <t>Contribución Patronal al Seguro de Salud de la Caja Costarricense del Seguro Social</t>
  </si>
  <si>
    <t>1.01.03 Alquiler de equipo de cómputo</t>
  </si>
  <si>
    <t>1.01.99 Otros alquileres</t>
  </si>
  <si>
    <t>1.02.04 Servicio de telecomunicaciones</t>
  </si>
  <si>
    <t>1.04.06 Servicios generales</t>
  </si>
  <si>
    <t>2.99.04 Textiles y vestuario</t>
  </si>
  <si>
    <t>SISTEMA DE EMERGENCIAS 9-1-1</t>
  </si>
  <si>
    <t>DETALLE DE ORIGEN Y APLICACIÓN DE RECURSOS</t>
  </si>
  <si>
    <t>INCORPORAR EN LA COLUMNA "APLICACIÓN" LA INFORMACIÓN DE  LOS RECURSOS POR PARTIDA POR OBJETO DEL GASTO ASÍ COMO POR CLASIFICACIÓN ECONÓMICA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</si>
  <si>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</si>
  <si>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</si>
  <si>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</si>
  <si>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</si>
  <si>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rFont val="Arial"/>
        <family val="2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</si>
  <si>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</si>
  <si>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</si>
  <si>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</si>
  <si>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</si>
  <si>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</si>
  <si>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1.1.3.2.02.09.0.0.000
</t>
  </si>
  <si>
    <t xml:space="preserve"> </t>
  </si>
  <si>
    <t>Versión actualizada a julio de 2021</t>
  </si>
  <si>
    <t>0005-1-01-01-05-01-09</t>
  </si>
  <si>
    <t>0005-1-01-03-44-01-15</t>
  </si>
  <si>
    <t>0005-1-03-07-55-01-15</t>
  </si>
  <si>
    <t>0005-1-07-01-25-01-07</t>
  </si>
  <si>
    <t>0005-2-04-02-20-01-14</t>
  </si>
  <si>
    <t>0005-2-99-03-61-01-02</t>
  </si>
  <si>
    <t>0005-2-99-03-61-01-04</t>
  </si>
  <si>
    <t>0005-2-99-04-16-01-09</t>
  </si>
  <si>
    <t>0055-5-01-03-38-01-09</t>
  </si>
  <si>
    <t>0055-5-01-03-38-01-14</t>
  </si>
  <si>
    <t>0055-5-01-05-58-01-15</t>
  </si>
  <si>
    <t>0055-5-01-05-60-01-15</t>
  </si>
  <si>
    <t>0055-5-01-99-29-01-09</t>
  </si>
  <si>
    <t>0055-5-99-03-24-01-07</t>
  </si>
  <si>
    <t>0055-5-99-03-55-01-15</t>
  </si>
  <si>
    <t>Inicial 2023</t>
  </si>
  <si>
    <t>Presupuesto Ordinario 2023</t>
  </si>
  <si>
    <t>Presupuesto Ordinario</t>
  </si>
  <si>
    <t>Diferencia Monetaria</t>
  </si>
  <si>
    <t>Variación %Ordinario</t>
  </si>
  <si>
    <t>Presupuesto Extraordinario 1 - 2022</t>
  </si>
  <si>
    <t>Total Presupuesto 2022</t>
  </si>
  <si>
    <t>Suma de Inicial 2023</t>
  </si>
  <si>
    <t>Presupuesto</t>
  </si>
  <si>
    <t>1.01.01 Alquiler de edificios, locales y terrenos</t>
  </si>
  <si>
    <t>Supervisión Servicio de Alquiler del Edificio</t>
  </si>
  <si>
    <t>1.01.02 Alquiler de maquinaria, equipo y mobiliario</t>
  </si>
  <si>
    <t>Supervisión Servicio de arrendamiento de equipos de impresión y fotocopiado</t>
  </si>
  <si>
    <t xml:space="preserve">Supervisión Servicio de arrendamiento de dispositivos telefónicos </t>
  </si>
  <si>
    <t>Continuidad del Servicio Administrado ERP</t>
  </si>
  <si>
    <t>Continuidad del Servicio de GPS</t>
  </si>
  <si>
    <t>Supervisión contratos de licencias</t>
  </si>
  <si>
    <t>Supervisión Servicio de arrendamiento de equipos de comunicación</t>
  </si>
  <si>
    <t xml:space="preserve">Supervisión Servicio de arrendamiento de equipo de cómputo </t>
  </si>
  <si>
    <t xml:space="preserve">Supervisión Servicio Plataforma de voz IP en la Nube con el ICE </t>
  </si>
  <si>
    <t>1.02.01 Servicio de agua y alcantarillado</t>
  </si>
  <si>
    <t>Pago de Suministro de Agua</t>
  </si>
  <si>
    <t>1.02.02 Servicio de energía eléctrica</t>
  </si>
  <si>
    <t>Pago del Suministro de Energía Eléctrica</t>
  </si>
  <si>
    <t>1.02.03 Servicio de correo</t>
  </si>
  <si>
    <t>Pago del servicio de correo certificado para el envío de expedientes de Multas por llamadas indebidas</t>
  </si>
  <si>
    <t>Pago de Apartado Postal</t>
  </si>
  <si>
    <t>Pago del Servicio Celular</t>
  </si>
  <si>
    <t>Pago de Servicio Celular</t>
  </si>
  <si>
    <t>Supervisión Servicios de telecomunicaciones con el ICE</t>
  </si>
  <si>
    <t>Servicio de telefonía celular utilizado para la atención de incidentes de TI (Personal de Guardia)</t>
  </si>
  <si>
    <t>Pago de servicios celulares</t>
  </si>
  <si>
    <t>1.03.01 Información</t>
  </si>
  <si>
    <t>Publicaciones en el diario oficial La Gaceta</t>
  </si>
  <si>
    <t>1.03.06 Comisiones y gastos por servicios financieros y comerciales</t>
  </si>
  <si>
    <t>Pago servicio uso plataforma SICOP y firmas digitales</t>
  </si>
  <si>
    <t>Pago de las comisiones bancarias.</t>
  </si>
  <si>
    <t>1.03.07 Servicios de tecnologías de información</t>
  </si>
  <si>
    <t>Servicio de hospedaje en datacenter (IDC/ICE)</t>
  </si>
  <si>
    <t>1.04.01 Servicios en ciencias de la salud</t>
  </si>
  <si>
    <t>Seguimiento y control de las citas del Servicio de Salud Integral</t>
  </si>
  <si>
    <t>Seguimiento y control de las audiometrías</t>
  </si>
  <si>
    <t>1.04.04 Servicios en ciencias económicas y sociales</t>
  </si>
  <si>
    <t>Contratación de Auditoria Externa a los Estados Financieros</t>
  </si>
  <si>
    <t>Supervisión del Servicio de Vigilancia</t>
  </si>
  <si>
    <t>Supervisión Servicio de Limpieza</t>
  </si>
  <si>
    <t>1.04.99 Otros servicios de gestión y apoyo</t>
  </si>
  <si>
    <t>Pago de RTV de la Flotilla Vehicular</t>
  </si>
  <si>
    <t>Continuidad del Servicio de Fumigación</t>
  </si>
  <si>
    <t>1.05.01 Transporte dentro del país</t>
  </si>
  <si>
    <t>Pago de peajes y parqueos</t>
  </si>
  <si>
    <t>Programa de mantenimiento preventivo y correctivo</t>
  </si>
  <si>
    <t>1.05.02 Viáticos dentro del país</t>
  </si>
  <si>
    <t>Pago de Viáticos</t>
  </si>
  <si>
    <t>Pago de viáticos</t>
  </si>
  <si>
    <t>1.06.01 Seguros</t>
  </si>
  <si>
    <t>Pago de Póliza de Seguro de la Flotilla Vehicular</t>
  </si>
  <si>
    <t>Pago póliza de riesgos de trabajo del INS</t>
  </si>
  <si>
    <t>1.07.01 Actividades de capacitación</t>
  </si>
  <si>
    <t>Capacitación</t>
  </si>
  <si>
    <t>1.08.04 Mantenimiento y reparación de maquinaria y equipo de producción</t>
  </si>
  <si>
    <t>Supervisión de contratos de mantenimiento de equipos electromecánicos</t>
  </si>
  <si>
    <t>1.08.05 Mantenimiento y reparación de equipo de transporte</t>
  </si>
  <si>
    <t>Continuidad del Servicio de Mantenimiento de la Flotilla Vehicular</t>
  </si>
  <si>
    <t>1.08.07 Mantenimiento y reparación de equipo y mobiliario de oficina</t>
  </si>
  <si>
    <t>Adquisición del Servicio de Mantenimiento de Equipo y Mobiliario de Oficina</t>
  </si>
  <si>
    <t xml:space="preserve">Supervisión Servicio de mantenimiento preventivo y correctivo para las unidades de aire acondicionado de la sala de equipos del 9-1-1 </t>
  </si>
  <si>
    <t>1.08.08 Mantenimiento y reparación de equipo de cómputo y sistemas de información</t>
  </si>
  <si>
    <t>Supervisión de contratos de mantenimiento de UPS</t>
  </si>
  <si>
    <t>1.08.99 Mantenimiento y reparación de otros equipos</t>
  </si>
  <si>
    <t>Mantenimiento de luxómetro</t>
  </si>
  <si>
    <t>Mantenimiento de Cilindros de Oxigeno de Brigada</t>
  </si>
  <si>
    <t>Continuidad del Servicio de Mantenimiento de Dispensadores de Agua y equipo de comedor</t>
  </si>
  <si>
    <t>1.09.99 Otros impuestos</t>
  </si>
  <si>
    <t>Pago de Marchamo de la Flotilla Vehicular</t>
  </si>
  <si>
    <t>Pago de especies fiscales de contrataciones</t>
  </si>
  <si>
    <t>2.01.01 Combustibles y lubricantes</t>
  </si>
  <si>
    <t>Adquisición de combustible para la flotilla vehicular</t>
  </si>
  <si>
    <t>2.04.02 Repuestos y accesorios</t>
  </si>
  <si>
    <t>Adquisición de Repuestos</t>
  </si>
  <si>
    <t>Compra de Repuestos</t>
  </si>
  <si>
    <t>Adquisición de baterías</t>
  </si>
  <si>
    <t>2.99.01 Útiles y materiales de oficina y cómputo</t>
  </si>
  <si>
    <t>Contratación de suministros</t>
  </si>
  <si>
    <t>2.99.02 Útiles y materiales médico, hospitalario y de investigación</t>
  </si>
  <si>
    <t>Compra de insumos para botiquines</t>
  </si>
  <si>
    <t>2.99.03 Productos de papel, cartón e impresos</t>
  </si>
  <si>
    <t>Compra de normas</t>
  </si>
  <si>
    <t>Materiales alusivos a la institución para actividades internas y externas de la Institución</t>
  </si>
  <si>
    <t>Adquisición de artículos para mantenimiento de flotilla vehicular</t>
  </si>
  <si>
    <t>Compra de Uniformes</t>
  </si>
  <si>
    <t>5.01.03 Equipo de Comunicación</t>
  </si>
  <si>
    <t>Adquisición de teléfonos celulares</t>
  </si>
  <si>
    <t>Compra de Equipo</t>
  </si>
  <si>
    <t>5.01.05 Equipo de cómputo</t>
  </si>
  <si>
    <t>Adquisición de UPS</t>
  </si>
  <si>
    <t>Compra de servidores para renovar la infraestructura de la gestión administrativa.</t>
  </si>
  <si>
    <t>Compra de servidores redundantes para sitio alterno. (Procesamiento de información)</t>
  </si>
  <si>
    <t>Compra de unidad de almacenamiento para sitio alterno.</t>
  </si>
  <si>
    <t>Compra de unidad de almacenamiento para renovar la plataforma tecnológica de la gestión administrativa.</t>
  </si>
  <si>
    <t>5.01.99 Maquinaria, equipo y mobiliario diverso</t>
  </si>
  <si>
    <t>Adquisición de mobiliario para comedor</t>
  </si>
  <si>
    <t>5.99.03 Bienes intangibles</t>
  </si>
  <si>
    <t>Adquisición de pruebas psicométricas</t>
  </si>
  <si>
    <t>Renovación de certificado digital para el sitio web.</t>
  </si>
  <si>
    <t>Compra de licencias de software para el ambiente virtual y motor de base de datos en el sitio alterno (Procesamiento de información)</t>
  </si>
  <si>
    <t>Actualización del Sistema de respaldos de información</t>
  </si>
  <si>
    <t>Adquisición de Repuestos para los equipos de oficina.</t>
  </si>
  <si>
    <t>Compra de Repuestos para equipos electromecanicos.</t>
  </si>
  <si>
    <t>Adquisición de baterías para UPS y Plantas de Energia.</t>
  </si>
  <si>
    <t>Adquisición de suministros de oficina requeridos por la Institución.</t>
  </si>
  <si>
    <t>Compra de normas INTE-ISO 31000-27000 22301-9001 37000 19011</t>
  </si>
  <si>
    <t>Compra de Uniformes(Provisión para el personal de ingreso 2023)</t>
  </si>
  <si>
    <t>Adquisición de teléfonos celulares para sustituir aparatos obsoletos</t>
  </si>
  <si>
    <t xml:space="preserve">Adquisición de Headset, adaptadores, amplificadores y camara para el proceso de Operaciones. </t>
  </si>
  <si>
    <t>Monto aprobado</t>
  </si>
  <si>
    <t>Año 2022</t>
  </si>
  <si>
    <t>Porcentaje de incremento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</si>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</sst>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₡&quot;#,##0.00;\-&quot;₡&quot;#,##0.00"/>
    <numFmt numFmtId="42" formatCode="_-&quot;₡&quot;* #,##0_-;\-&quot;₡&quot;* #,##0_-;_-&quot;₡&quot;* &quot;-&quot;_-;_-@_-"/>
    <numFmt numFmtId="43" formatCode="_-* #,##0.00_-;\-* #,##0.00_-;_-* &quot;-&quot;??_-;_-@_-"/>
    <numFmt numFmtId="164" formatCode="_(* #,##0.00_);_(* \(#,##0.00\);_(* &quot;-&quot;??_);_(@_)"/>
    <numFmt numFmtId="165" formatCode="_(&quot;₡&quot;* #,##0.00_);_(&quot;₡&quot;* \(#,##0.00\);_(&quot;₡&quot;* &quot;-&quot;??_);_(@_)"/>
    <numFmt numFmtId="166" formatCode="0.0%"/>
    <numFmt numFmtId="167" formatCode="_(* #,##0.0_);_(* \(#,##0.0\);_(* &quot;-&quot;??_);_(@_)"/>
    <numFmt numFmtId="168" formatCode="_-&quot;₡&quot;* #,##0.00_-;\-&quot;₡&quot;* #,##0.00_-;_-&quot;₡&quot;* &quot;-&quot;_-;_-@_-"/>
    <numFmt numFmtId="169" formatCode="&quot;₡&quot;#,##0.00_);\(&quot;₡&quot;#,##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color rgb="FF404040"/>
      <name val="Segoe UI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rgb="FF000000"/>
      <name val="Arial"/>
      <family val="2"/>
    </font>
    <font>
      <b/>
      <sz val="16"/>
      <color rgb="FF1F497D"/>
      <name val="Arial"/>
      <family val="2"/>
    </font>
    <font>
      <sz val="16"/>
      <color rgb="FF1F497D"/>
      <name val="Arial"/>
      <family val="2"/>
    </font>
    <font>
      <sz val="8"/>
      <color theme="1"/>
      <name val="Arial"/>
      <family val="2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5" fillId="0" borderId="0"/>
  </cellStyleXfs>
  <cellXfs count="174">
    <xf numFmtId="0" fontId="0" fillId="0" borderId="0" xfId="0"/>
    <xf numFmtId="0" fontId="2" fillId="0" borderId="0" xfId="0" applyFont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43" fontId="0" fillId="0" borderId="0" xfId="1" applyFont="1"/>
    <xf numFmtId="0" fontId="0" fillId="0" borderId="0" xfId="0" applyAlignment="1">
      <alignment horizontal="left" indent="1"/>
    </xf>
    <xf numFmtId="0" fontId="2" fillId="0" borderId="0" xfId="3" applyFont="1"/>
    <xf numFmtId="17" fontId="2" fillId="0" borderId="0" xfId="3" applyNumberFormat="1" applyFont="1"/>
    <xf numFmtId="0" fontId="3" fillId="0" borderId="0" xfId="0" applyFont="1"/>
    <xf numFmtId="164" fontId="3" fillId="0" borderId="0" xfId="4" applyFont="1"/>
    <xf numFmtId="0" fontId="5" fillId="0" borderId="0" xfId="0" applyFont="1"/>
    <xf numFmtId="10" fontId="5" fillId="0" borderId="0" xfId="8" applyNumberFormat="1" applyFont="1" applyBorder="1"/>
    <xf numFmtId="43" fontId="9" fillId="0" borderId="0" xfId="1" applyFont="1" applyFill="1" applyBorder="1" applyProtection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43" fontId="10" fillId="0" borderId="0" xfId="1" applyFont="1" applyFill="1"/>
    <xf numFmtId="43" fontId="10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/>
    <xf numFmtId="167" fontId="3" fillId="0" borderId="0" xfId="4" applyNumberFormat="1" applyFont="1"/>
    <xf numFmtId="0" fontId="12" fillId="0" borderId="0" xfId="0" applyFont="1"/>
    <xf numFmtId="169" fontId="3" fillId="0" borderId="0" xfId="0" applyNumberFormat="1" applyFont="1"/>
    <xf numFmtId="164" fontId="3" fillId="0" borderId="0" xfId="4" applyFont="1" applyBorder="1"/>
    <xf numFmtId="42" fontId="3" fillId="0" borderId="0" xfId="4" applyNumberFormat="1" applyFont="1" applyBorder="1"/>
    <xf numFmtId="164" fontId="5" fillId="0" borderId="0" xfId="4" applyFont="1" applyBorder="1"/>
    <xf numFmtId="168" fontId="5" fillId="0" borderId="0" xfId="4" applyNumberFormat="1" applyFont="1" applyBorder="1"/>
    <xf numFmtId="0" fontId="5" fillId="0" borderId="0" xfId="0" applyFont="1" applyAlignment="1">
      <alignment horizontal="center"/>
    </xf>
    <xf numFmtId="10" fontId="3" fillId="0" borderId="0" xfId="8" applyNumberFormat="1" applyFont="1"/>
    <xf numFmtId="10" fontId="5" fillId="0" borderId="0" xfId="8" applyNumberFormat="1" applyFont="1" applyBorder="1" applyAlignment="1">
      <alignment horizontal="center"/>
    </xf>
    <xf numFmtId="168" fontId="5" fillId="0" borderId="0" xfId="10" applyNumberFormat="1" applyFont="1" applyBorder="1"/>
    <xf numFmtId="0" fontId="8" fillId="0" borderId="0" xfId="0" applyFont="1"/>
    <xf numFmtId="10" fontId="3" fillId="0" borderId="1" xfId="8" applyNumberFormat="1" applyFont="1" applyBorder="1" applyAlignment="1">
      <alignment horizontal="center"/>
    </xf>
    <xf numFmtId="168" fontId="3" fillId="0" borderId="1" xfId="10" applyNumberFormat="1" applyFont="1" applyBorder="1"/>
    <xf numFmtId="10" fontId="3" fillId="0" borderId="1" xfId="8" applyNumberFormat="1" applyFont="1" applyBorder="1"/>
    <xf numFmtId="0" fontId="3" fillId="0" borderId="1" xfId="0" applyFont="1" applyBorder="1"/>
    <xf numFmtId="0" fontId="6" fillId="0" borderId="0" xfId="0" applyFont="1"/>
    <xf numFmtId="10" fontId="3" fillId="0" borderId="0" xfId="8" applyNumberFormat="1" applyFont="1" applyBorder="1" applyAlignment="1">
      <alignment horizontal="center"/>
    </xf>
    <xf numFmtId="168" fontId="3" fillId="0" borderId="0" xfId="10" applyNumberFormat="1" applyFont="1" applyBorder="1"/>
    <xf numFmtId="10" fontId="3" fillId="0" borderId="0" xfId="8" applyNumberFormat="1" applyFont="1" applyBorder="1"/>
    <xf numFmtId="166" fontId="13" fillId="0" borderId="1" xfId="8" applyNumberFormat="1" applyFont="1" applyBorder="1" applyAlignment="1">
      <alignment horizontal="center" vertical="center" wrapText="1"/>
    </xf>
    <xf numFmtId="0" fontId="13" fillId="0" borderId="1" xfId="4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13" fillId="0" borderId="0" xfId="8" applyNumberFormat="1" applyFont="1" applyAlignment="1">
      <alignment horizontal="center"/>
    </xf>
    <xf numFmtId="164" fontId="13" fillId="0" borderId="0" xfId="4" applyFont="1" applyAlignment="1">
      <alignment horizontal="center"/>
    </xf>
    <xf numFmtId="0" fontId="13" fillId="0" borderId="0" xfId="0" applyFont="1"/>
    <xf numFmtId="10" fontId="3" fillId="0" borderId="0" xfId="8" applyNumberFormat="1" applyFont="1" applyBorder="1" applyAlignment="1">
      <alignment horizontal="right"/>
    </xf>
    <xf numFmtId="43" fontId="0" fillId="0" borderId="0" xfId="1" applyFont="1" applyAlignment="1">
      <alignment horizontal="left"/>
    </xf>
    <xf numFmtId="0" fontId="5" fillId="0" borderId="1" xfId="1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5" fillId="0" borderId="0" xfId="4" applyFont="1" applyFill="1" applyBorder="1"/>
    <xf numFmtId="10" fontId="5" fillId="0" borderId="0" xfId="8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4" applyFont="1" applyFill="1" applyBorder="1"/>
    <xf numFmtId="10" fontId="3" fillId="0" borderId="0" xfId="8" applyNumberFormat="1" applyFont="1" applyFill="1" applyBorder="1" applyAlignment="1">
      <alignment horizontal="center"/>
    </xf>
    <xf numFmtId="164" fontId="5" fillId="0" borderId="0" xfId="0" applyNumberFormat="1" applyFont="1"/>
    <xf numFmtId="10" fontId="5" fillId="0" borderId="0" xfId="8" applyNumberFormat="1" applyFont="1" applyFill="1"/>
    <xf numFmtId="164" fontId="3" fillId="0" borderId="0" xfId="0" applyNumberFormat="1" applyFont="1"/>
    <xf numFmtId="0" fontId="5" fillId="0" borderId="1" xfId="11" applyFont="1" applyBorder="1" applyAlignment="1">
      <alignment horizontal="center" vertical="top" wrapText="1"/>
    </xf>
    <xf numFmtId="43" fontId="5" fillId="0" borderId="0" xfId="4" applyNumberFormat="1" applyFont="1" applyFill="1" applyBorder="1"/>
    <xf numFmtId="0" fontId="14" fillId="0" borderId="0" xfId="0" applyFont="1" applyAlignment="1">
      <alignment horizontal="right"/>
    </xf>
    <xf numFmtId="0" fontId="14" fillId="0" borderId="0" xfId="0" applyFont="1"/>
    <xf numFmtId="164" fontId="14" fillId="0" borderId="0" xfId="4" applyFont="1" applyFill="1" applyBorder="1"/>
    <xf numFmtId="10" fontId="14" fillId="0" borderId="0" xfId="8" applyNumberFormat="1" applyFont="1" applyFill="1" applyBorder="1" applyAlignment="1">
      <alignment horizontal="center"/>
    </xf>
    <xf numFmtId="0" fontId="6" fillId="0" borderId="1" xfId="0" applyFont="1" applyBorder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164" fontId="5" fillId="2" borderId="0" xfId="4" applyFont="1" applyFill="1" applyBorder="1"/>
    <xf numFmtId="10" fontId="5" fillId="2" borderId="0" xfId="8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0" fontId="7" fillId="2" borderId="0" xfId="8" applyNumberFormat="1" applyFont="1" applyFill="1" applyBorder="1" applyAlignment="1">
      <alignment horizontal="center"/>
    </xf>
    <xf numFmtId="2" fontId="0" fillId="0" borderId="0" xfId="0" applyNumberFormat="1"/>
    <xf numFmtId="0" fontId="2" fillId="0" borderId="0" xfId="12" applyFont="1"/>
    <xf numFmtId="4" fontId="2" fillId="0" borderId="0" xfId="12" applyNumberFormat="1" applyFont="1"/>
    <xf numFmtId="4" fontId="16" fillId="0" borderId="0" xfId="12" applyNumberFormat="1" applyFont="1"/>
    <xf numFmtId="0" fontId="15" fillId="0" borderId="0" xfId="12"/>
    <xf numFmtId="0" fontId="8" fillId="0" borderId="0" xfId="12" applyFont="1" applyAlignment="1">
      <alignment horizontal="center"/>
    </xf>
    <xf numFmtId="4" fontId="17" fillId="5" borderId="12" xfId="12" applyNumberFormat="1" applyFont="1" applyFill="1" applyBorder="1" applyAlignment="1">
      <alignment horizontal="center" vertical="center"/>
    </xf>
    <xf numFmtId="4" fontId="17" fillId="5" borderId="12" xfId="12" applyNumberFormat="1" applyFont="1" applyFill="1" applyBorder="1" applyAlignment="1">
      <alignment horizontal="center" vertical="center" wrapText="1"/>
    </xf>
    <xf numFmtId="4" fontId="17" fillId="5" borderId="13" xfId="12" applyNumberFormat="1" applyFont="1" applyFill="1" applyBorder="1" applyAlignment="1">
      <alignment horizontal="center" vertical="center" wrapText="1"/>
    </xf>
    <xf numFmtId="0" fontId="6" fillId="0" borderId="0" xfId="12" applyFont="1"/>
    <xf numFmtId="0" fontId="2" fillId="0" borderId="2" xfId="12" applyFont="1" applyBorder="1" applyAlignment="1">
      <alignment horizontal="left"/>
    </xf>
    <xf numFmtId="4" fontId="2" fillId="0" borderId="17" xfId="12" applyNumberFormat="1" applyFont="1" applyBorder="1" applyAlignment="1">
      <alignment horizontal="right"/>
    </xf>
    <xf numFmtId="4" fontId="2" fillId="0" borderId="12" xfId="12" applyNumberFormat="1" applyFont="1" applyBorder="1"/>
    <xf numFmtId="4" fontId="2" fillId="0" borderId="13" xfId="12" applyNumberFormat="1" applyFont="1" applyBorder="1"/>
    <xf numFmtId="4" fontId="2" fillId="0" borderId="12" xfId="12" applyNumberFormat="1" applyFont="1" applyBorder="1" applyAlignment="1">
      <alignment horizontal="right"/>
    </xf>
    <xf numFmtId="4" fontId="2" fillId="0" borderId="13" xfId="12" applyNumberFormat="1" applyFont="1" applyBorder="1" applyAlignment="1">
      <alignment horizontal="right"/>
    </xf>
    <xf numFmtId="0" fontId="2" fillId="0" borderId="19" xfId="12" applyFont="1" applyBorder="1"/>
    <xf numFmtId="1" fontId="2" fillId="0" borderId="20" xfId="12" applyNumberFormat="1" applyFont="1" applyBorder="1" applyAlignment="1">
      <alignment horizontal="center"/>
    </xf>
    <xf numFmtId="0" fontId="2" fillId="0" borderId="2" xfId="12" applyFont="1" applyBorder="1" applyAlignment="1">
      <alignment vertical="top" wrapText="1"/>
    </xf>
    <xf numFmtId="0" fontId="2" fillId="0" borderId="2" xfId="12" applyFont="1" applyBorder="1"/>
    <xf numFmtId="4" fontId="2" fillId="0" borderId="11" xfId="12" applyNumberFormat="1" applyFont="1" applyBorder="1"/>
    <xf numFmtId="4" fontId="13" fillId="0" borderId="21" xfId="12" applyNumberFormat="1" applyFont="1" applyBorder="1"/>
    <xf numFmtId="4" fontId="13" fillId="0" borderId="22" xfId="12" applyNumberFormat="1" applyFont="1" applyBorder="1"/>
    <xf numFmtId="4" fontId="2" fillId="0" borderId="23" xfId="12" applyNumberFormat="1" applyFont="1" applyBorder="1" applyAlignment="1">
      <alignment horizontal="center" wrapText="1"/>
    </xf>
    <xf numFmtId="4" fontId="13" fillId="0" borderId="24" xfId="12" applyNumberFormat="1" applyFont="1" applyBorder="1"/>
    <xf numFmtId="4" fontId="13" fillId="0" borderId="25" xfId="12" applyNumberFormat="1" applyFont="1" applyBorder="1"/>
    <xf numFmtId="0" fontId="13" fillId="6" borderId="0" xfId="12" applyFont="1" applyFill="1" applyAlignment="1">
      <alignment vertical="top" wrapText="1"/>
    </xf>
    <xf numFmtId="0" fontId="20" fillId="0" borderId="0" xfId="12" applyFont="1"/>
    <xf numFmtId="0" fontId="21" fillId="0" borderId="0" xfId="12" applyFont="1"/>
    <xf numFmtId="0" fontId="13" fillId="0" borderId="0" xfId="4" applyNumberFormat="1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4" fontId="2" fillId="0" borderId="15" xfId="12" applyNumberFormat="1" applyFont="1" applyBorder="1" applyAlignment="1">
      <alignment horizontal="right"/>
    </xf>
    <xf numFmtId="0" fontId="9" fillId="7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10" fillId="3" borderId="0" xfId="0" applyFont="1" applyFill="1"/>
    <xf numFmtId="0" fontId="5" fillId="0" borderId="3" xfId="0" applyFont="1" applyBorder="1"/>
    <xf numFmtId="168" fontId="5" fillId="0" borderId="3" xfId="10" applyNumberFormat="1" applyFont="1" applyBorder="1"/>
    <xf numFmtId="10" fontId="5" fillId="0" borderId="3" xfId="8" applyNumberFormat="1" applyFont="1" applyBorder="1"/>
    <xf numFmtId="168" fontId="5" fillId="0" borderId="0" xfId="8" applyNumberFormat="1" applyFont="1" applyBorder="1" applyAlignment="1">
      <alignment horizontal="center"/>
    </xf>
    <xf numFmtId="0" fontId="2" fillId="0" borderId="14" xfId="12" applyFont="1" applyBorder="1"/>
    <xf numFmtId="4" fontId="2" fillId="0" borderId="15" xfId="12" applyNumberFormat="1" applyFont="1" applyBorder="1"/>
    <xf numFmtId="4" fontId="2" fillId="0" borderId="28" xfId="12" applyNumberFormat="1" applyFont="1" applyBorder="1" applyAlignment="1">
      <alignment horizontal="right"/>
    </xf>
    <xf numFmtId="4" fontId="2" fillId="0" borderId="29" xfId="12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7" fontId="13" fillId="0" borderId="1" xfId="1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7" fontId="2" fillId="0" borderId="0" xfId="1" applyNumberFormat="1" applyFont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7" fontId="2" fillId="0" borderId="1" xfId="1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7" fontId="13" fillId="0" borderId="0" xfId="1" applyNumberFormat="1" applyFont="1" applyAlignment="1">
      <alignment horizontal="right" vertical="top"/>
    </xf>
    <xf numFmtId="7" fontId="0" fillId="0" borderId="0" xfId="1" applyNumberFormat="1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7" fontId="2" fillId="0" borderId="0" xfId="1" applyNumberFormat="1" applyFont="1" applyBorder="1" applyAlignment="1">
      <alignment horizontal="right" vertical="top"/>
    </xf>
    <xf numFmtId="0" fontId="0" fillId="0" borderId="0" xfId="0" applyAlignment="1">
      <alignment horizontal="left" indent="2"/>
    </xf>
    <xf numFmtId="0" fontId="24" fillId="0" borderId="0" xfId="0" applyFont="1" applyAlignment="1">
      <alignment horizontal="center" vertical="center" wrapText="1"/>
    </xf>
    <xf numFmtId="0" fontId="23" fillId="0" borderId="0" xfId="0" applyFont="1"/>
    <xf numFmtId="43" fontId="23" fillId="0" borderId="0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 wrapText="1"/>
    </xf>
    <xf numFmtId="10" fontId="23" fillId="0" borderId="0" xfId="8" applyNumberFormat="1" applyFont="1" applyBorder="1" applyAlignment="1">
      <alignment horizontal="center"/>
    </xf>
    <xf numFmtId="43" fontId="9" fillId="7" borderId="0" xfId="1" applyFont="1" applyFill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4" applyNumberFormat="1" applyFont="1" applyBorder="1" applyAlignment="1">
      <alignment horizontal="center" vertical="center" wrapText="1"/>
    </xf>
    <xf numFmtId="0" fontId="13" fillId="0" borderId="27" xfId="4" applyNumberFormat="1" applyFont="1" applyBorder="1" applyAlignment="1">
      <alignment horizontal="center" vertical="center" wrapText="1"/>
    </xf>
    <xf numFmtId="0" fontId="13" fillId="0" borderId="26" xfId="4" applyNumberFormat="1" applyFont="1" applyBorder="1" applyAlignment="1">
      <alignment horizontal="center" vertical="center" wrapText="1"/>
    </xf>
    <xf numFmtId="0" fontId="2" fillId="0" borderId="14" xfId="12" applyFont="1" applyBorder="1" applyAlignment="1">
      <alignment horizontal="left" wrapText="1"/>
    </xf>
    <xf numFmtId="0" fontId="2" fillId="0" borderId="9" xfId="12" applyFont="1" applyBorder="1" applyAlignment="1">
      <alignment horizontal="left" wrapText="1"/>
    </xf>
    <xf numFmtId="0" fontId="2" fillId="0" borderId="15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10" xfId="12" applyFont="1" applyBorder="1" applyAlignment="1">
      <alignment horizontal="center" vertical="center" wrapText="1"/>
    </xf>
    <xf numFmtId="4" fontId="2" fillId="0" borderId="15" xfId="12" applyNumberFormat="1" applyFont="1" applyBorder="1" applyAlignment="1">
      <alignment horizontal="right"/>
    </xf>
    <xf numFmtId="4" fontId="2" fillId="0" borderId="10" xfId="12" applyNumberFormat="1" applyFont="1" applyBorder="1" applyAlignment="1">
      <alignment horizontal="right"/>
    </xf>
    <xf numFmtId="1" fontId="19" fillId="0" borderId="16" xfId="12" applyNumberFormat="1" applyFont="1" applyBorder="1" applyAlignment="1">
      <alignment horizontal="left" vertical="top" wrapText="1"/>
    </xf>
    <xf numFmtId="1" fontId="19" fillId="0" borderId="18" xfId="12" applyNumberFormat="1" applyFont="1" applyBorder="1" applyAlignment="1">
      <alignment horizontal="left" vertical="top" wrapText="1"/>
    </xf>
    <xf numFmtId="2" fontId="7" fillId="0" borderId="0" xfId="12" applyNumberFormat="1" applyFont="1" applyAlignment="1">
      <alignment horizontal="center" vertical="center"/>
    </xf>
    <xf numFmtId="0" fontId="9" fillId="0" borderId="0" xfId="12" applyFont="1"/>
    <xf numFmtId="2" fontId="5" fillId="0" borderId="0" xfId="12" applyNumberFormat="1" applyFont="1" applyAlignment="1">
      <alignment horizontal="center" vertical="center"/>
    </xf>
    <xf numFmtId="0" fontId="15" fillId="0" borderId="0" xfId="12"/>
    <xf numFmtId="2" fontId="5" fillId="0" borderId="0" xfId="12" applyNumberFormat="1" applyFont="1" applyAlignment="1">
      <alignment horizontal="center" vertical="center" wrapText="1"/>
    </xf>
    <xf numFmtId="0" fontId="11" fillId="5" borderId="4" xfId="12" applyFont="1" applyFill="1" applyBorder="1" applyAlignment="1">
      <alignment horizontal="center" wrapText="1"/>
    </xf>
    <xf numFmtId="0" fontId="9" fillId="4" borderId="9" xfId="12" applyFont="1" applyFill="1" applyBorder="1"/>
    <xf numFmtId="0" fontId="17" fillId="5" borderId="5" xfId="12" applyFont="1" applyFill="1" applyBorder="1" applyAlignment="1">
      <alignment horizontal="center" vertical="center"/>
    </xf>
    <xf numFmtId="0" fontId="9" fillId="4" borderId="10" xfId="12" applyFont="1" applyFill="1" applyBorder="1"/>
    <xf numFmtId="4" fontId="17" fillId="5" borderId="5" xfId="12" applyNumberFormat="1" applyFont="1" applyFill="1" applyBorder="1" applyAlignment="1">
      <alignment horizontal="center" vertical="center"/>
    </xf>
    <xf numFmtId="0" fontId="17" fillId="5" borderId="5" xfId="12" applyFont="1" applyFill="1" applyBorder="1" applyAlignment="1">
      <alignment horizontal="center" vertical="center" wrapText="1"/>
    </xf>
    <xf numFmtId="0" fontId="9" fillId="4" borderId="11" xfId="12" applyFont="1" applyFill="1" applyBorder="1" applyAlignment="1">
      <alignment wrapText="1"/>
    </xf>
    <xf numFmtId="0" fontId="17" fillId="5" borderId="6" xfId="12" applyFont="1" applyFill="1" applyBorder="1" applyAlignment="1">
      <alignment horizontal="center"/>
    </xf>
    <xf numFmtId="0" fontId="9" fillId="4" borderId="7" xfId="12" applyFont="1" applyFill="1" applyBorder="1"/>
    <xf numFmtId="0" fontId="9" fillId="4" borderId="8" xfId="12" applyFont="1" applyFill="1" applyBorder="1"/>
  </cellXfs>
  <cellStyles count="13">
    <cellStyle name="Millares" xfId="1" builtinId="3"/>
    <cellStyle name="Millares 2" xfId="4" xr:uid="{FB9F3B3F-01AC-42EA-AE96-1F6FDFD82564}"/>
    <cellStyle name="Millares 3" xfId="6" xr:uid="{395A1FD0-94CF-4354-BF39-0A1F1A462A9C}"/>
    <cellStyle name="Moneda [0] 2" xfId="10" xr:uid="{037C715D-7DB6-4D98-8760-4598CB96D3AE}"/>
    <cellStyle name="Moneda 2" xfId="5" xr:uid="{63994E12-51FC-4B20-998D-78C3D5A7CAC2}"/>
    <cellStyle name="Normal" xfId="0" builtinId="0"/>
    <cellStyle name="Normal 2" xfId="2" xr:uid="{0A067F5F-3866-466D-A563-92E856F910AB}"/>
    <cellStyle name="Normal 2 2" xfId="11" xr:uid="{CF276BB8-540F-4EA3-894B-458E9771B4D1}"/>
    <cellStyle name="Normal 3" xfId="3" xr:uid="{7745C0FE-5DC4-46E2-9F1D-09903C06D776}"/>
    <cellStyle name="Normal 4" xfId="12" xr:uid="{B7A3D8D6-E2CE-4A06-B7A1-B6510BF03D95}"/>
    <cellStyle name="Porcentaje" xfId="8" builtinId="5"/>
    <cellStyle name="Porcentaje 2" xfId="7" xr:uid="{39FC2006-2D4D-408A-AF6D-5E8CB7997F4C}"/>
    <cellStyle name="Porcentaje 2 2" xfId="9" xr:uid="{36DA92DB-310C-4097-8F80-CE477B3AA4EB}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1" defaultTableStyle="TableStyleMedium2" defaultPivotStyle="PivotStyleLight16">
    <tableStyle name="Estilo de tabla 1" pivot="0" count="0" xr9:uid="{BA84A2FB-F022-419B-8757-E83011A2E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%20GMejia\Documents\911\Informe%20situacion%20911%20a%20junio%202018%20Gerencia%20Servicios%20Corporativ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resupuesto/POI-Presupuesto%202023%20Ajustado%20Direcci&#243;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Users\cjimenez\Desktop\Matriz%20de%20control%20de%20cambios%20del%20P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umulado 0618"/>
      <sheetName val="BG1"/>
      <sheetName val="ERF1"/>
      <sheetName val="Presupuestos de ingresos"/>
      <sheetName val="Ejecucion mensual 2018"/>
      <sheetName val="Original"/>
      <sheetName val="Tabla 2"/>
      <sheetName val="Tabla 6"/>
    </sheetNames>
    <sheetDataSet>
      <sheetData sheetId="0"/>
      <sheetData sheetId="1">
        <row r="12">
          <cell r="F12">
            <v>101089.25766</v>
          </cell>
          <cell r="G12">
            <v>57238.252159999996</v>
          </cell>
        </row>
        <row r="30">
          <cell r="F30">
            <v>764.65724</v>
          </cell>
          <cell r="G30">
            <v>231251.3634</v>
          </cell>
        </row>
        <row r="36">
          <cell r="F36">
            <v>8635.89653</v>
          </cell>
          <cell r="G36">
            <v>10493.468650000001</v>
          </cell>
        </row>
        <row r="40">
          <cell r="F40">
            <v>5177.5670700000001</v>
          </cell>
        </row>
        <row r="76">
          <cell r="G76">
            <v>359160.57657999999</v>
          </cell>
        </row>
        <row r="95">
          <cell r="G95">
            <v>421827.22772000002</v>
          </cell>
        </row>
        <row r="101">
          <cell r="F101">
            <v>3152.5220800000002</v>
          </cell>
        </row>
        <row r="106">
          <cell r="F106">
            <v>61387.157530000004</v>
          </cell>
        </row>
        <row r="116">
          <cell r="G116">
            <v>5060480.8410600005</v>
          </cell>
        </row>
        <row r="119">
          <cell r="G119">
            <v>530568.01274000003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Hoja3"/>
      <sheetName val="GESTIÓN OPERATIVA"/>
      <sheetName val="GESTIÓN ADMIN Y DE APOYO"/>
      <sheetName val="PAO 2022"/>
      <sheetName val="Resumen por PyP"/>
      <sheetName val="Resumen Obj. Est."/>
      <sheetName val="Resumen Producto"/>
      <sheetName val="Detalle Servicios"/>
      <sheetName val="Detalle Mat y Sum"/>
      <sheetName val="Detalle Bienes Duraderos"/>
      <sheetName val="PAO 2022 (2)"/>
      <sheetName val="Servicios"/>
      <sheetName val="Materiales y Suministros"/>
      <sheetName val="Bienes Duraderos"/>
      <sheetName val="POI-Presupuesto 2023 Ajustado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POA"/>
      <sheetName val="FORMULACION"/>
      <sheetName val="Hoja1"/>
      <sheetName val="PLAN GENERAL DE TRABAJO 2019"/>
      <sheetName val="Avance por Obj."/>
      <sheetName val="Cálculo de metas"/>
      <sheetName val="Avance de Metas"/>
      <sheetName val="Cálculo de metas (2)"/>
      <sheetName val="PI SC"/>
      <sheetName val="P2 SAF"/>
      <sheetName val="P3 PPC"/>
      <sheetName val="P4 CIE"/>
      <sheetName val="P5 TI"/>
      <sheetName val="ITSC"/>
      <sheetName val="ITSGO"/>
    </sheetNames>
    <sheetDataSet>
      <sheetData sheetId="0"/>
      <sheetData sheetId="1">
        <row r="2">
          <cell r="B2" t="str">
            <v>Eliminar acción institucional</v>
          </cell>
        </row>
        <row r="3">
          <cell r="B3" t="str">
            <v>Definir nueva acción institucional</v>
          </cell>
        </row>
        <row r="4">
          <cell r="B4" t="str">
            <v>Eliminar indicador</v>
          </cell>
        </row>
        <row r="5">
          <cell r="B5" t="str">
            <v>Modificar meta</v>
          </cell>
        </row>
        <row r="6">
          <cell r="B6" t="str">
            <v>Modificar Indicador</v>
          </cell>
        </row>
        <row r="7">
          <cell r="B7" t="str">
            <v>Modificar descripción de la acción institucional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a Quirós César Antonio" refreshedDate="44804.736531944443" createdVersion="8" refreshedVersion="8" minRefreshableVersion="3" recordCount="356" xr:uid="{940E1B73-9ADA-4667-835D-3DD8B6BD2E74}">
  <cacheSource type="worksheet">
    <worksheetSource ref="A1:U357" sheet="Data Egresos"/>
  </cacheSource>
  <cacheFields count="21">
    <cacheField name="Codigo Partida" numFmtId="0">
      <sharedItems/>
    </cacheField>
    <cacheField name="Partida" numFmtId="0">
      <sharedItems containsBlank="1" count="7">
        <s v="0 - Remuneraciones"/>
        <s v="1 - Servicios"/>
        <s v="2 - Materiales y Suministros"/>
        <s v="6 - Tranferencias Corrientes"/>
        <s v="5 - Bienes duraderos"/>
        <m u="1"/>
        <s v="9 - Cuentas Especiales" u="1"/>
      </sharedItems>
    </cacheField>
    <cacheField name="Codigo Sub-Partida" numFmtId="0">
      <sharedItems/>
    </cacheField>
    <cacheField name="Codigo Sub-Partida1" numFmtId="0">
      <sharedItems count="20">
        <s v="0.01 - REMUNERACIONES BÁSICAS"/>
        <s v="0.02 - REMUNERACIONES EVENTUALES"/>
        <s v="0.03 - INCENTIVOS SALARIALES"/>
        <s v="0.04 - CONTRIBUCIONES PATRONALES AL DESARROLLO Y LA SEGURIDAD SOCIAL"/>
        <s v="0.05 - CONTRIBUCIONES PATRONALES A FONDOS DE PENSIONES Y OTROS FONDOS DE CAPITALIZACIÓN"/>
        <s v="1.01 - ALQUILERES"/>
        <s v="1.02 - SERVICIOS BÁSICOS"/>
        <s v="1.03 - SERVICIOS COMERCIALES Y FINANCIEROS"/>
        <s v="1.04 - SERVICIOS DE GESTIÓN Y APOYO"/>
        <s v="1.05 - GASTOS DE VIAJE Y DE TRANSPORTE"/>
        <s v="1.06 - SEGUROS, REASEGUROS Y OTRAS OBLIGACIONES"/>
        <s v="1.07 - CAPACITACIÓN Y PROTOCOLO"/>
        <s v="1.08 - MANTENIMIENTO Y REPARACIÓN"/>
        <s v="1.09 - IMPUESTOS"/>
        <s v="2.01 - PRODUCTOS QUÍMICOS Y CONEXOS"/>
        <s v="2.04 - HERRAMIENTAS, REPUESTOS Y ACCESORIOS"/>
        <s v="2.99 - ÚTILES, MATERIALES Y SUMINISTROS DIVERSOS"/>
        <s v="6.03 - PRESTACIONES"/>
        <s v="5.01 - MAQUINARIA, EQUIPO Y MOBILIARIO"/>
        <s v="5.99 - BIENES DURADEROS DIVERSOS"/>
      </sharedItems>
    </cacheField>
    <cacheField name="Sub-Partida" numFmtId="0">
      <sharedItems/>
    </cacheField>
    <cacheField name="Codigo" numFmtId="0">
      <sharedItems/>
    </cacheField>
    <cacheField name="Objeto de Gasto" numFmtId="0">
      <sharedItems count="54">
        <s v="0005-0-01-01"/>
        <s v="0005-0-02-01"/>
        <s v="0005-0-02-03"/>
        <s v="0005-0-03-01"/>
        <s v="0005-0-03-02"/>
        <s v="0005-0-03-03"/>
        <s v="0005-0-03-04"/>
        <s v="0005-0-03-99"/>
        <s v="0005-0-04-01"/>
        <s v="0005-0-04-02"/>
        <s v="0005-0-04-03"/>
        <s v="0005-0-04-04"/>
        <s v="0005-0-04-05"/>
        <s v="0005-0-05-01"/>
        <s v="0005-0-05-02"/>
        <s v="0005-0-05-03"/>
        <s v="0005-0-05-04"/>
        <s v="0005-1-01-01"/>
        <s v="0005-1-01-02"/>
        <s v="0005-1-01-03"/>
        <s v="0005-1-01-99"/>
        <s v="0005-1-02-01"/>
        <s v="0005-1-02-02"/>
        <s v="0005-1-02-03"/>
        <s v="0005-1-02-04"/>
        <s v="0005-1-03-01"/>
        <s v="0005-1-03-06"/>
        <s v="0005-1-03-07"/>
        <s v="0005-1-04-01"/>
        <s v="0005-1-04-04"/>
        <s v="0005-1-04-06"/>
        <s v="0005-1-04-99"/>
        <s v="0005-1-05-01"/>
        <s v="0005-1-05-02"/>
        <s v="0005-1-06-01"/>
        <s v="0005-1-07-01"/>
        <s v="0005-1-08-04"/>
        <s v="0005-1-08-05"/>
        <s v="0005-1-08-07"/>
        <s v="0005-1-08-08"/>
        <s v="0005-1-08-99"/>
        <s v="0005-1-09-99"/>
        <s v="0005-2-01-01"/>
        <s v="0005-2-04-02"/>
        <s v="0005-2-99-01"/>
        <s v="0005-2-99-02"/>
        <s v="0005-2-99-03"/>
        <s v="0005-2-99-04"/>
        <s v="0005-6-03-01"/>
        <s v="0005-6-03-99"/>
        <s v="0055-5-01-03"/>
        <s v="0055-5-01-05"/>
        <s v="0055-5-01-99"/>
        <s v="0055-5-99-03"/>
      </sharedItems>
    </cacheField>
    <cacheField name="OG CGR" numFmtId="0">
      <sharedItems containsBlank="1" count="66">
        <s v="0.01.01"/>
        <s v="0.02.01"/>
        <s v="0.02.03"/>
        <s v="0.03.01"/>
        <s v="0.03.02"/>
        <s v="0.03.03"/>
        <s v="0.03.04"/>
        <s v="0.03.99"/>
        <s v="0.04.01"/>
        <s v="0.04.02"/>
        <s v="0.04.03"/>
        <s v="0.04.04"/>
        <s v="0.04.05"/>
        <s v="0.05.01"/>
        <s v="0.05.02"/>
        <s v="0.05.03"/>
        <s v="0.05.04"/>
        <s v="1.01.01"/>
        <s v="1.01.02"/>
        <s v="1.01.03"/>
        <s v="1.01.99"/>
        <s v="1.02.01"/>
        <s v="1.02.02"/>
        <s v="1.02.03"/>
        <s v="1.02.04"/>
        <s v="1.03.01"/>
        <s v="1.03.06"/>
        <s v="1.03.07"/>
        <s v="1.04.01"/>
        <s v="1.04.04"/>
        <s v="1.04.06"/>
        <s v="1.04.99"/>
        <s v="1.05.01"/>
        <s v="1.05.02"/>
        <s v="1.06.01"/>
        <s v="1.07.01"/>
        <s v="1.08.04"/>
        <s v="1.08.05"/>
        <s v="1.08.07"/>
        <s v="1.08.08"/>
        <s v="1.08.99"/>
        <s v="1.09.99"/>
        <s v="2.01.01"/>
        <s v="2.04.02"/>
        <s v="2.99.01"/>
        <s v="2.99.02"/>
        <s v="2.99.03"/>
        <s v="2.99.04"/>
        <s v="6.03.01"/>
        <s v="6.03.99"/>
        <s v="5.01.03"/>
        <s v="5.01.05"/>
        <s v="5.01.99"/>
        <s v="5.99.03"/>
        <m u="1"/>
        <s v="2.99.05" u="1"/>
        <s v="2.04.01" u="1"/>
        <s v="1.01.04" u="1"/>
        <s v="2.01.99" u="1"/>
        <s v="9.02.01" u="1"/>
        <s v="1.99.99" u="1"/>
        <s v="9.02.02" u="1"/>
        <s v="2.03.04" u="1"/>
        <s v="1.07.02" u="1"/>
        <s v="2.01.02" u="1"/>
        <s v="6.06.01" u="1"/>
      </sharedItems>
    </cacheField>
    <cacheField name="Descripcion" numFmtId="0">
      <sharedItems containsBlank="1" count="66">
        <s v="Sueldos para cargos fijos"/>
        <s v="Tiempo extraordinario"/>
        <s v="Disponibilidad laboral"/>
        <s v="Retribución por años servidos"/>
        <s v="Restricción al ejercicio liberal de la profesión"/>
        <s v="Decimotercer mes"/>
        <s v="Salario escolar"/>
        <s v="Otros incentivos salariales"/>
        <s v="Contribución Patronal al Seguro de Salud de la Caja Costarricensedel Seguro Social"/>
        <s v="Contribución Patronal al Instituto Mixto de Ayuda Social"/>
        <s v="Contribución Patronal al Instituto Nacional de Aprendizaje"/>
        <s v="Contribución Patronal al Fondo de Desarrollo Social y Asignaciones Familiares"/>
        <s v="Contribución Patronal al Banco Popular y de Desarrollo Comunal"/>
        <s v="Contribución Patronal al Seguro de Pensiones de la Caja Costarricense de Seguro Social"/>
        <s v="Aporte Patronal al Régimen Obligatorio de Pensiones Complementarias"/>
        <s v="Aporte Patronal al Fondo de Capitalización Laboral"/>
        <s v="Contribución Patronal a otros fondos administrados por entes públicos"/>
        <s v="Alquiler de edificios, locales y terrenos"/>
        <s v="Alquiler de maquinaria, equipo y mobiliario"/>
        <s v="Alquiler de equipo de cómputo"/>
        <s v="Otros alquileres"/>
        <s v="Servicio de agua y alcantarillado "/>
        <s v="Servicio de energía eléctrica"/>
        <s v="Servicio de correo"/>
        <s v="Servicio de telecomunicaciones"/>
        <s v="Información "/>
        <s v="Comisiones y gastos por servicios financieros y comerciales"/>
        <s v="Servicios de tecnologías de información"/>
        <s v="Servicios en ciencias de la salud"/>
        <s v="Servicios en ciencias económicas y sociales"/>
        <s v="Servicios generales "/>
        <s v="Otros servicios de gestión y apoyo"/>
        <s v="Transporte dentro del país"/>
        <s v="Viáticos dentro del país"/>
        <s v="Seguros "/>
        <s v="Actividades de capacitación"/>
        <s v="Mantenimiento y reparacion de maquinaria y equipo"/>
        <s v="Mantenimiento y reparación de equipo de transporte"/>
        <s v="Mantenimiento y reparación de equipo y mobiliario de oficina"/>
        <s v="Mantenimiento y reparación de equipo de cómputo y  sistemas de informacion"/>
        <s v="Mantenimiento y reparación de otros equipos"/>
        <s v="Otros impuestos"/>
        <s v="Combustibles y lubricantes"/>
        <s v="Repuestos y accesorios"/>
        <s v="Útiles y materiales de oficina y cómputo"/>
        <s v="Útiles y materiales médico, hospitalario y de investigación"/>
        <s v="Productos de papel, cartón e impresos"/>
        <s v="Textiles y vestuario"/>
        <s v="Prestaciones legales"/>
        <s v="Otras Prestaciones"/>
        <s v="Equipo de comunicacion"/>
        <s v="Equipo de  cómputo"/>
        <s v="Maquinaria, equipo y mobiliario diverso"/>
        <s v="Bienes intangibles"/>
        <m u="1"/>
        <s v="Sumas libres sin asignación presupuestaria" u="1"/>
        <s v="Indemnizaciones" u="1"/>
        <s v="Otros servicios no especificados" u="1"/>
        <s v="Alquiler de equipo y derechos para telecomunicaciones" u="1"/>
        <s v="Sumas con destino especifico sin asignacion presup" u="1"/>
        <s v="Útiles y materiales de limpieza" u="1"/>
        <s v="Productos farmacéuticos y medicinales" u="1"/>
        <s v="Actividades protocolarias y sociales " u="1"/>
        <s v="Herramientas e instrumentos" u="1"/>
        <s v="Materiales y productos eléctricos, telefónicos y de cómputo" u="1"/>
        <s v="Otros productos químicos y conexos" u="1"/>
      </sharedItems>
    </cacheField>
    <cacheField name="Actividad" numFmtId="0">
      <sharedItems/>
    </cacheField>
    <cacheField name="Centro Funcional" numFmtId="0">
      <sharedItems/>
    </cacheField>
    <cacheField name="Programa" numFmtId="0">
      <sharedItems/>
    </cacheField>
    <cacheField name="AE1" numFmtId="0">
      <sharedItems/>
    </cacheField>
    <cacheField name="AE2" numFmtId="0">
      <sharedItems/>
    </cacheField>
    <cacheField name="AE3" numFmtId="0">
      <sharedItems containsBlank="1" count="9">
        <s v="Sueldos y salarios "/>
        <s v="Contribuciones sociales"/>
        <s v="ADQUISICIÓN DE BIENES Y SERVICIOS"/>
        <s v="Transferencias corrientes al Sector Público "/>
        <s v="Transferencias corrientes al Sector Privado"/>
        <s v="Maquinaria y equipo "/>
        <s v="Intangibles"/>
        <m u="1"/>
        <s v="SUMAS SIN ASIGNACIÓN" u="1"/>
      </sharedItems>
    </cacheField>
    <cacheField name="AE4" numFmtId="0">
      <sharedItems containsMixedTypes="1" containsNumber="1" containsInteger="1" minValue="4" maxValue="4" count="7">
        <s v="1.1.1"/>
        <s v="1.1.2"/>
        <s v="1.3.1"/>
        <s v="1.3.2"/>
        <s v="2.2.1"/>
        <s v="2.2.4"/>
        <n v="4" u="1"/>
      </sharedItems>
    </cacheField>
    <cacheField name="AE5" numFmtId="0">
      <sharedItems/>
    </cacheField>
    <cacheField name="AE6" numFmtId="0">
      <sharedItems/>
    </cacheField>
    <cacheField name="AE7" numFmtId="0">
      <sharedItems/>
    </cacheField>
    <cacheField name="AE8" numFmtId="0">
      <sharedItems/>
    </cacheField>
    <cacheField name="Inicial 2023" numFmtId="43">
      <sharedItems containsSemiMixedTypes="0" containsString="0" containsNumber="1" minValue="10000" maxValue="942480446.3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a Quirós César Antonio" refreshedDate="44806.635065856484" createdVersion="8" refreshedVersion="8" minRefreshableVersion="3" recordCount="356" xr:uid="{357BF366-5176-444B-AB6D-8CC5D2326725}">
  <cacheSource type="worksheet">
    <worksheetSource ref="J1:U357" sheet="Data Egresos"/>
  </cacheSource>
  <cacheFields count="12">
    <cacheField name="Actividad" numFmtId="0">
      <sharedItems/>
    </cacheField>
    <cacheField name="Centro Funcional" numFmtId="0">
      <sharedItems/>
    </cacheField>
    <cacheField name="Programa" numFmtId="0">
      <sharedItems/>
    </cacheField>
    <cacheField name="AE1" numFmtId="0">
      <sharedItems count="54">
        <s v="Sueldos para cargos fijos"/>
        <s v="Tiempo extraordinario"/>
        <s v="Disponibilidad laboral"/>
        <s v="Retribución por años servidos"/>
        <s v="Restricción al ejercicio liberal de la profesión"/>
        <s v="Decimotercer mes"/>
        <s v="Salario escolar"/>
        <s v="Otros incentivos salariales"/>
        <s v="Contribución Patronal al Seguro de Salud de la Caja Costarricensedel Seguro Social"/>
        <s v="Contribución Patronal al Instituto Mixto de Ayuda Social"/>
        <s v="Contribución Patronal al Instituto Nacional de Aprendizaje"/>
        <s v="Contribución Patronal al Fondo de Desarrollo Social y Asignaciones Familiares"/>
        <s v="Contribución Patronal al Banco Popular y de Desarrollo Comunal"/>
        <s v="Contribución Patronal al Seguro de Pensiones de la Caja Costarricense de Seguro Social"/>
        <s v="Aporte Patronal al Régimen Obligatorio de Pensiones Complementarias"/>
        <s v="Aporte Patronal al Fondo de Capitalización Laboral"/>
        <s v="Contribución Patronal a otros fondos administrados por entes públicos"/>
        <s v="Alquiler de edificios, locales y terrenos"/>
        <s v="Alquiler de maquinaria, equipo y mobiliario"/>
        <s v="Alquiler de equipo de cómputo"/>
        <s v="Otros alquileres"/>
        <s v="Servicio de agua y alcantarillado "/>
        <s v="Servicio de energía eléctrica"/>
        <s v="Servicio de correo"/>
        <s v="Servicio de telecomunicaciones"/>
        <s v="Información "/>
        <s v="Comisiones y gastos por servicios financieros y comerciales"/>
        <s v="Servicios de tecnologías de información"/>
        <s v="Servicios en ciencias de la salud"/>
        <s v="Servicios en ciencias económicas y sociales"/>
        <s v="Servicios generales "/>
        <s v="Otros servicios de gestión y apoyo"/>
        <s v="Transporte dentro del país"/>
        <s v="Viáticos dentro del país"/>
        <s v="Seguros "/>
        <s v="Actividades de capacitación"/>
        <s v="Mantenimiento y reparacion de maquinaria y equipo"/>
        <s v="Mantenimiento y reparación de equipo de transporte"/>
        <s v="Mantenimiento y reparación de equipo y mobiliario de oficina"/>
        <s v="Mantenimiento y reparación de equipo de cómputo y  sistemas de informacion"/>
        <s v="Mantenimiento y reparación de otros equipos"/>
        <s v="Otros impuestos"/>
        <s v="Combustibles y lubricantes"/>
        <s v="Repuestos y accesorios"/>
        <s v="Útiles y materiales de oficina y cómputo"/>
        <s v="Útiles y materiales médico, hospitalario y de investigación"/>
        <s v="Productos de papel, cartón e impresos"/>
        <s v="Textiles y vestuario"/>
        <s v="Prestaciones legales"/>
        <s v="Otras Prestaciones"/>
        <s v="Equipo de comunicacion"/>
        <s v="Equipo de  cómputo"/>
        <s v="Maquinaria, equipo y mobiliario diverso"/>
        <s v="Bienes intangibles"/>
      </sharedItems>
    </cacheField>
    <cacheField name="AE2" numFmtId="0">
      <sharedItems count="7">
        <s v="1.1.1.1"/>
        <s v="1.1.1.2"/>
        <s v="1.1.2"/>
        <s v="1.3.1"/>
        <s v="1.3.2"/>
        <s v="2.2.1"/>
        <s v="2.2.4"/>
      </sharedItems>
    </cacheField>
    <cacheField name="AE3" numFmtId="0">
      <sharedItems count="7">
        <s v="Sueldos y salarios "/>
        <s v="Contribuciones sociales"/>
        <s v="ADQUISICIÓN DE BIENES Y SERVICIOS"/>
        <s v="Transferencias corrientes al Sector Público "/>
        <s v="Transferencias corrientes al Sector Privado"/>
        <s v="Maquinaria y equipo "/>
        <s v="Intangibles"/>
      </sharedItems>
    </cacheField>
    <cacheField name="AE4" numFmtId="0">
      <sharedItems count="6">
        <s v="1.1.1"/>
        <s v="1.1.2"/>
        <s v="1.3.1"/>
        <s v="1.3.2"/>
        <s v="2.2.1"/>
        <s v="2.2.4"/>
      </sharedItems>
    </cacheField>
    <cacheField name="AE5" numFmtId="0">
      <sharedItems count="6">
        <s v="REMUNERACIONES"/>
        <s v="ADQUISICIÓN DE BIENES Y SERVICIOS"/>
        <s v="Transferencias corrientes al Sector Público "/>
        <s v="Transferencias corrientes al Sector Privado"/>
        <s v="Maquinaria y equipo "/>
        <s v="Intangibles"/>
      </sharedItems>
    </cacheField>
    <cacheField name="AE6" numFmtId="0">
      <sharedItems count="3">
        <s v="1.1"/>
        <s v="1.3"/>
        <s v="2.2"/>
      </sharedItems>
    </cacheField>
    <cacheField name="AE7" numFmtId="0">
      <sharedItems count="3">
        <s v="GASTOS DE CONSUMO"/>
        <s v="TRANSFERENCIAS CORRIENTES"/>
        <s v="ADQUISICIÓN DE ACTIVOS"/>
      </sharedItems>
    </cacheField>
    <cacheField name="AE8" numFmtId="0">
      <sharedItems count="2">
        <s v="1"/>
        <s v="2"/>
      </sharedItems>
    </cacheField>
    <cacheField name="Inicial 2023" numFmtId="43">
      <sharedItems containsSemiMixedTypes="0" containsString="0" containsNumber="1" minValue="10000" maxValue="942480446.3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s v="0005-0"/>
    <x v="0"/>
    <s v="0005-0-01"/>
    <x v="0"/>
    <s v="REMUNERACIONES BÁSICAS"/>
    <s v="0005-0-01-01-01-01-01"/>
    <x v="0"/>
    <x v="0"/>
    <x v="0"/>
    <s v="01"/>
    <s v="01"/>
    <s v="01 Sistema de Emergencias 9-1-1"/>
    <s v="Sueldos para cargos fijos"/>
    <s v="1.1.1.1"/>
    <x v="0"/>
    <x v="0"/>
    <s v="REMUNERACIONES"/>
    <s v="1.1"/>
    <s v="GASTOS DE CONSUMO"/>
    <s v="1"/>
    <n v="16814125.199999999"/>
  </r>
  <r>
    <s v="0005-0"/>
    <x v="0"/>
    <s v="0005-0-01"/>
    <x v="0"/>
    <s v="REMUNERACIONES BÁSICAS"/>
    <s v="0005-0-01-01-01-01-02"/>
    <x v="0"/>
    <x v="0"/>
    <x v="0"/>
    <s v="01"/>
    <s v="02"/>
    <s v="01 Sistema de Emergencias 9-1-1"/>
    <s v="Sueldos para cargos fijos"/>
    <s v="1.1.1.1"/>
    <x v="0"/>
    <x v="0"/>
    <s v="REMUNERACIONES"/>
    <s v="1.1"/>
    <s v="GASTOS DE CONSUMO"/>
    <s v="1"/>
    <n v="8396276.0399999991"/>
  </r>
  <r>
    <s v="0005-0"/>
    <x v="0"/>
    <s v="0005-0-01"/>
    <x v="0"/>
    <s v="REMUNERACIONES BÁSICAS"/>
    <s v="0005-0-01-01-01-01-03"/>
    <x v="0"/>
    <x v="0"/>
    <x v="0"/>
    <s v="01"/>
    <s v="03"/>
    <s v="01 Sistema de Emergencias 9-1-1"/>
    <s v="Sueldos para cargos fijos"/>
    <s v="1.1.1.1"/>
    <x v="0"/>
    <x v="0"/>
    <s v="REMUNERACIONES"/>
    <s v="1.1"/>
    <s v="GASTOS DE CONSUMO"/>
    <s v="1"/>
    <n v="12737050.560000001"/>
  </r>
  <r>
    <s v="0005-0"/>
    <x v="0"/>
    <s v="0005-0-01"/>
    <x v="0"/>
    <s v="REMUNERACIONES BÁSICAS"/>
    <s v="0005-0-01-01-01-01-04"/>
    <x v="0"/>
    <x v="0"/>
    <x v="0"/>
    <s v="01"/>
    <s v="04"/>
    <s v="01 Sistema de Emergencias 9-1-1"/>
    <s v="Sueldos para cargos fijos"/>
    <s v="1.1.1.1"/>
    <x v="0"/>
    <x v="0"/>
    <s v="REMUNERACIONES"/>
    <s v="1.1"/>
    <s v="GASTOS DE CONSUMO"/>
    <s v="1"/>
    <n v="36384897.600000001"/>
  </r>
  <r>
    <s v="0005-0"/>
    <x v="0"/>
    <s v="0005-0-01"/>
    <x v="0"/>
    <s v="REMUNERACIONES BÁSICAS"/>
    <s v="0005-0-01-01-01-01-06"/>
    <x v="0"/>
    <x v="0"/>
    <x v="0"/>
    <s v="01"/>
    <s v="06"/>
    <s v="01 Sistema de Emergencias 9-1-1"/>
    <s v="Sueldos para cargos fijos"/>
    <s v="1.1.1.1"/>
    <x v="0"/>
    <x v="0"/>
    <s v="REMUNERACIONES"/>
    <s v="1.1"/>
    <s v="GASTOS DE CONSUMO"/>
    <s v="1"/>
    <n v="12737050.560000001"/>
  </r>
  <r>
    <s v="0005-0"/>
    <x v="0"/>
    <s v="0005-0-01"/>
    <x v="0"/>
    <s v="REMUNERACIONES BÁSICAS"/>
    <s v="0005-0-01-01-01-01-07"/>
    <x v="0"/>
    <x v="0"/>
    <x v="0"/>
    <s v="01"/>
    <s v="07"/>
    <s v="01 Sistema de Emergencias 9-1-1"/>
    <s v="Sueldos para cargos fijos"/>
    <s v="1.1.1.1"/>
    <x v="0"/>
    <x v="0"/>
    <s v="REMUNERACIONES"/>
    <s v="1.1"/>
    <s v="GASTOS DE CONSUMO"/>
    <s v="1"/>
    <n v="42749920.439999998"/>
  </r>
  <r>
    <s v="0005-0"/>
    <x v="0"/>
    <s v="0005-0-01"/>
    <x v="0"/>
    <s v="REMUNERACIONES BÁSICAS"/>
    <s v="0005-0-01-01-01-01-08"/>
    <x v="0"/>
    <x v="0"/>
    <x v="0"/>
    <s v="01"/>
    <s v="08"/>
    <s v="01 Sistema de Emergencias 9-1-1"/>
    <s v="Sueldos para cargos fijos"/>
    <s v="1.1.1.1"/>
    <x v="0"/>
    <x v="0"/>
    <s v="REMUNERACIONES"/>
    <s v="1.1"/>
    <s v="GASTOS DE CONSUMO"/>
    <s v="1"/>
    <n v="42016859.640000001"/>
  </r>
  <r>
    <s v="0005-0"/>
    <x v="0"/>
    <s v="0005-0-01"/>
    <x v="0"/>
    <s v="REMUNERACIONES BÁSICAS"/>
    <s v="0005-0-01-01-01-01-09"/>
    <x v="0"/>
    <x v="0"/>
    <x v="0"/>
    <s v="01"/>
    <s v="09"/>
    <s v="01 Sistema de Emergencias 9-1-1"/>
    <s v="Sueldos para cargos fijos"/>
    <s v="1.1.1.1"/>
    <x v="0"/>
    <x v="0"/>
    <s v="REMUNERACIONES"/>
    <s v="1.1"/>
    <s v="GASTOS DE CONSUMO"/>
    <s v="1"/>
    <n v="14948460.24"/>
  </r>
  <r>
    <s v="0005-0"/>
    <x v="0"/>
    <s v="0005-0-01"/>
    <x v="0"/>
    <s v="REMUNERACIONES BÁSICAS"/>
    <s v="0005-0-01-01-01-01-10"/>
    <x v="0"/>
    <x v="0"/>
    <x v="0"/>
    <s v="01"/>
    <s v="10"/>
    <s v="01 Sistema de Emergencias 9-1-1"/>
    <s v="Sueldos para cargos fijos"/>
    <s v="1.1.1.1"/>
    <x v="0"/>
    <x v="0"/>
    <s v="REMUNERACIONES"/>
    <s v="1.1"/>
    <s v="GASTOS DE CONSUMO"/>
    <s v="1"/>
    <n v="43044382.32"/>
  </r>
  <r>
    <s v="0005-0"/>
    <x v="0"/>
    <s v="0005-0-01"/>
    <x v="0"/>
    <s v="REMUNERACIONES BÁSICAS"/>
    <s v="0005-0-01-01-01-01-12"/>
    <x v="0"/>
    <x v="0"/>
    <x v="0"/>
    <s v="01"/>
    <s v="12"/>
    <s v="01 Sistema de Emergencias 9-1-1"/>
    <s v="Sueldos para cargos fijos"/>
    <s v="1.1.1.1"/>
    <x v="0"/>
    <x v="0"/>
    <s v="REMUNERACIONES"/>
    <s v="1.1"/>
    <s v="GASTOS DE CONSUMO"/>
    <s v="1"/>
    <n v="13975840.560000001"/>
  </r>
  <r>
    <s v="0005-0"/>
    <x v="0"/>
    <s v="0005-0-01"/>
    <x v="0"/>
    <s v="REMUNERACIONES BÁSICAS"/>
    <s v="0005-0-01-01-01-01-13"/>
    <x v="0"/>
    <x v="0"/>
    <x v="0"/>
    <s v="01"/>
    <s v="13"/>
    <s v="01 Sistema de Emergencias 9-1-1"/>
    <s v="Sueldos para cargos fijos"/>
    <s v="1.1.1.1"/>
    <x v="0"/>
    <x v="0"/>
    <s v="REMUNERACIONES"/>
    <s v="1.1"/>
    <s v="GASTOS DE CONSUMO"/>
    <s v="1"/>
    <n v="25603092.48"/>
  </r>
  <r>
    <s v="0005-0"/>
    <x v="0"/>
    <s v="0005-0-01"/>
    <x v="0"/>
    <s v="REMUNERACIONES BÁSICAS"/>
    <s v="0005-0-01-01-01-01-14"/>
    <x v="0"/>
    <x v="0"/>
    <x v="0"/>
    <s v="01"/>
    <s v="14"/>
    <s v="01 Sistema de Emergencias 9-1-1"/>
    <s v="Sueldos para cargos fijos"/>
    <s v="1.1.1.1"/>
    <x v="0"/>
    <x v="0"/>
    <s v="REMUNERACIONES"/>
    <s v="1.1"/>
    <s v="GASTOS DE CONSUMO"/>
    <s v="1"/>
    <n v="942480446.39999998"/>
  </r>
  <r>
    <s v="0005-0"/>
    <x v="0"/>
    <s v="0005-0-01"/>
    <x v="0"/>
    <s v="REMUNERACIONES BÁSICAS"/>
    <s v="0005-0-01-01-01-01-15"/>
    <x v="0"/>
    <x v="0"/>
    <x v="0"/>
    <s v="01"/>
    <s v="15"/>
    <s v="01 Sistema de Emergencias 9-1-1"/>
    <s v="Sueldos para cargos fijos"/>
    <s v="1.1.1.1"/>
    <x v="0"/>
    <x v="0"/>
    <s v="REMUNERACIONES"/>
    <s v="1.1"/>
    <s v="GASTOS DE CONSUMO"/>
    <s v="1"/>
    <n v="59940735.600000001"/>
  </r>
  <r>
    <s v="0005-0"/>
    <x v="0"/>
    <s v="0005-0-01"/>
    <x v="0"/>
    <s v="REMUNERACIONES BÁSICAS"/>
    <s v="0005-0-01-01-01-01-16"/>
    <x v="0"/>
    <x v="0"/>
    <x v="0"/>
    <s v="01"/>
    <s v="16"/>
    <s v="01 Sistema de Emergencias 9-1-1"/>
    <s v="Sueldos para cargos fijos"/>
    <s v="1.1.1.1"/>
    <x v="0"/>
    <x v="0"/>
    <s v="REMUNERACIONES"/>
    <s v="1.1"/>
    <s v="GASTOS DE CONSUMO"/>
    <s v="1"/>
    <n v="12737050.560000001"/>
  </r>
  <r>
    <s v="0005-0"/>
    <x v="0"/>
    <s v="0005-0-01"/>
    <x v="0"/>
    <s v="REMUNERACIONES BÁSICAS"/>
    <s v="0005-0-01-01-01-01-18"/>
    <x v="0"/>
    <x v="0"/>
    <x v="0"/>
    <s v="01"/>
    <s v="18"/>
    <s v="01 Sistema de Emergencias 9-1-1"/>
    <s v="Sueldos para cargos fijos"/>
    <s v="1.1.1.1"/>
    <x v="0"/>
    <x v="0"/>
    <s v="REMUNERACIONES"/>
    <s v="1.1"/>
    <s v="GASTOS DE CONSUMO"/>
    <s v="1"/>
    <n v="24598061.280000001"/>
  </r>
  <r>
    <s v="0005-0"/>
    <x v="0"/>
    <s v="0005-0-01"/>
    <x v="0"/>
    <s v="REMUNERACIONES BÁSICAS"/>
    <s v="0005-0-01-01-01-01-19"/>
    <x v="0"/>
    <x v="0"/>
    <x v="0"/>
    <s v="01"/>
    <s v="19"/>
    <s v="01 Sistema de Emergencias 9-1-1"/>
    <s v="Sueldos para cargos fijos"/>
    <s v="1.1.1.1"/>
    <x v="0"/>
    <x v="0"/>
    <s v="REMUNERACIONES"/>
    <s v="1.1"/>
    <s v="GASTOS DE CONSUMO"/>
    <s v="1"/>
    <n v="9621686.8800000008"/>
  </r>
  <r>
    <s v="0005-0"/>
    <x v="0"/>
    <s v="0005-0-01"/>
    <x v="0"/>
    <s v="REMUNERACIONES BÁSICAS"/>
    <s v="0005-0-01-01-01-01-20"/>
    <x v="0"/>
    <x v="0"/>
    <x v="0"/>
    <s v="01"/>
    <s v="20"/>
    <s v="01 Sistema de Emergencias 9-1-1"/>
    <s v="Sueldos para cargos fijos"/>
    <s v="1.1.1.1"/>
    <x v="0"/>
    <x v="0"/>
    <s v="REMUNERACIONES"/>
    <s v="1.1"/>
    <s v="GASTOS DE CONSUMO"/>
    <s v="1"/>
    <n v="5285879.28"/>
  </r>
  <r>
    <s v="0005-0"/>
    <x v="0"/>
    <s v="0005-0-02"/>
    <x v="1"/>
    <s v="REMUNERACIONES EVENTUALES"/>
    <s v="0005-0-02-01-01-01-07"/>
    <x v="1"/>
    <x v="1"/>
    <x v="1"/>
    <s v="01"/>
    <s v="07"/>
    <s v="01 Sistema de Emergencias 9-1-1"/>
    <s v="Tiempo extraordinario"/>
    <s v="1.1.1.1"/>
    <x v="0"/>
    <x v="0"/>
    <s v="REMUNERACIONES"/>
    <s v="1.1"/>
    <s v="GASTOS DE CONSUMO"/>
    <s v="1"/>
    <n v="547782.84"/>
  </r>
  <r>
    <s v="0005-0"/>
    <x v="0"/>
    <s v="0005-0-02"/>
    <x v="1"/>
    <s v="REMUNERACIONES EVENTUALES"/>
    <s v="0005-0-02-01-01-01-09"/>
    <x v="1"/>
    <x v="1"/>
    <x v="1"/>
    <s v="01"/>
    <s v="09"/>
    <s v="01 Sistema de Emergencias 9-1-1"/>
    <s v="Tiempo extraordinario"/>
    <s v="1.1.1.1"/>
    <x v="0"/>
    <x v="0"/>
    <s v="REMUNERACIONES"/>
    <s v="1.1"/>
    <s v="GASTOS DE CONSUMO"/>
    <s v="1"/>
    <n v="76939.319999999992"/>
  </r>
  <r>
    <s v="0005-0"/>
    <x v="0"/>
    <s v="0005-0-02"/>
    <x v="1"/>
    <s v="REMUNERACIONES EVENTUALES"/>
    <s v="0005-0-02-01-01-01-13"/>
    <x v="1"/>
    <x v="1"/>
    <x v="1"/>
    <s v="01"/>
    <s v="13"/>
    <s v="01 Sistema de Emergencias 9-1-1"/>
    <s v="Tiempo extraordinario"/>
    <s v="1.1.1.1"/>
    <x v="0"/>
    <x v="0"/>
    <s v="REMUNERACIONES"/>
    <s v="1.1"/>
    <s v="GASTOS DE CONSUMO"/>
    <s v="1"/>
    <n v="1362148.68"/>
  </r>
  <r>
    <s v="0005-0"/>
    <x v="0"/>
    <s v="0005-0-02"/>
    <x v="1"/>
    <s v="REMUNERACIONES EVENTUALES"/>
    <s v="0005-0-02-01-01-01-14"/>
    <x v="1"/>
    <x v="1"/>
    <x v="1"/>
    <s v="01"/>
    <s v="14"/>
    <s v="01 Sistema de Emergencias 9-1-1"/>
    <s v="Tiempo extraordinario"/>
    <s v="1.1.1.1"/>
    <x v="0"/>
    <x v="0"/>
    <s v="REMUNERACIONES"/>
    <s v="1.1"/>
    <s v="GASTOS DE CONSUMO"/>
    <s v="1"/>
    <n v="27998033.399999999"/>
  </r>
  <r>
    <s v="0005-0"/>
    <x v="0"/>
    <s v="0005-0-02"/>
    <x v="1"/>
    <s v="REMUNERACIONES EVENTUALES"/>
    <s v="0005-0-02-01-01-01-15"/>
    <x v="1"/>
    <x v="1"/>
    <x v="1"/>
    <s v="01"/>
    <s v="15"/>
    <s v="01 Sistema de Emergencias 9-1-1"/>
    <s v="Tiempo extraordinario"/>
    <s v="1.1.1.1"/>
    <x v="0"/>
    <x v="0"/>
    <s v="REMUNERACIONES"/>
    <s v="1.1"/>
    <s v="GASTOS DE CONSUMO"/>
    <s v="1"/>
    <n v="1764272.2799999998"/>
  </r>
  <r>
    <s v="0005-0"/>
    <x v="0"/>
    <s v="0005-0-02"/>
    <x v="1"/>
    <s v="REMUNERACIONES EVENTUALES"/>
    <s v="0005-0-02-03-01-01-02"/>
    <x v="2"/>
    <x v="2"/>
    <x v="2"/>
    <s v="01"/>
    <s v="02"/>
    <s v="01 Sistema de Emergencias 9-1-1"/>
    <s v="Disponibilidad laboral"/>
    <s v="1.1.1.1"/>
    <x v="0"/>
    <x v="0"/>
    <s v="REMUNERACIONES"/>
    <s v="1.1"/>
    <s v="GASTOS DE CONSUMO"/>
    <s v="1"/>
    <n v="821327.64"/>
  </r>
  <r>
    <s v="0005-0"/>
    <x v="0"/>
    <s v="0005-0-02"/>
    <x v="1"/>
    <s v="REMUNERACIONES EVENTUALES"/>
    <s v="0005-0-02-03-01-01-14"/>
    <x v="2"/>
    <x v="2"/>
    <x v="2"/>
    <s v="01"/>
    <s v="14"/>
    <s v="01 Sistema de Emergencias 9-1-1"/>
    <s v="Disponibilidad laboral"/>
    <s v="1.1.1.1"/>
    <x v="0"/>
    <x v="0"/>
    <s v="REMUNERACIONES"/>
    <s v="1.1"/>
    <s v="GASTOS DE CONSUMO"/>
    <s v="1"/>
    <n v="1142164.32"/>
  </r>
  <r>
    <s v="0005-0"/>
    <x v="0"/>
    <s v="0005-0-02"/>
    <x v="1"/>
    <s v="REMUNERACIONES EVENTUALES"/>
    <s v="0005-0-02-03-01-01-15"/>
    <x v="2"/>
    <x v="2"/>
    <x v="2"/>
    <s v="01"/>
    <s v="15"/>
    <s v="01 Sistema de Emergencias 9-1-1"/>
    <s v="Disponibilidad laboral"/>
    <s v="1.1.1.1"/>
    <x v="0"/>
    <x v="0"/>
    <s v="REMUNERACIONES"/>
    <s v="1.1"/>
    <s v="GASTOS DE CONSUMO"/>
    <s v="1"/>
    <n v="8175885.8399999999"/>
  </r>
  <r>
    <s v="0005-0"/>
    <x v="0"/>
    <s v="0005-0-03"/>
    <x v="2"/>
    <s v="INCENTIVOS SALARIALES"/>
    <s v="0005-0-03-01-01-01-01"/>
    <x v="3"/>
    <x v="3"/>
    <x v="3"/>
    <s v="01"/>
    <s v="01"/>
    <s v="01 Sistema de Emergencias 9-1-1"/>
    <s v="Retribución por años servidos"/>
    <s v="1.1.1.1"/>
    <x v="0"/>
    <x v="0"/>
    <s v="REMUNERACIONES"/>
    <s v="1.1"/>
    <s v="GASTOS DE CONSUMO"/>
    <s v="1"/>
    <n v="13243322.399999999"/>
  </r>
  <r>
    <s v="0005-0"/>
    <x v="0"/>
    <s v="0005-0-03"/>
    <x v="2"/>
    <s v="INCENTIVOS SALARIALES"/>
    <s v="0005-0-03-01-01-01-02"/>
    <x v="3"/>
    <x v="3"/>
    <x v="3"/>
    <s v="01"/>
    <s v="02"/>
    <s v="01 Sistema de Emergencias 9-1-1"/>
    <s v="Retribución por años servidos"/>
    <s v="1.1.1.1"/>
    <x v="0"/>
    <x v="0"/>
    <s v="REMUNERACIONES"/>
    <s v="1.1"/>
    <s v="GASTOS DE CONSUMO"/>
    <s v="1"/>
    <n v="5382296.2799999993"/>
  </r>
  <r>
    <s v="0005-0"/>
    <x v="0"/>
    <s v="0005-0-03"/>
    <x v="2"/>
    <s v="INCENTIVOS SALARIALES"/>
    <s v="0005-0-03-01-01-01-03"/>
    <x v="3"/>
    <x v="3"/>
    <x v="3"/>
    <s v="01"/>
    <s v="03"/>
    <s v="01 Sistema de Emergencias 9-1-1"/>
    <s v="Retribución por años servidos"/>
    <s v="1.1.1.1"/>
    <x v="0"/>
    <x v="0"/>
    <s v="REMUNERACIONES"/>
    <s v="1.1"/>
    <s v="GASTOS DE CONSUMO"/>
    <s v="1"/>
    <n v="10931333.040000001"/>
  </r>
  <r>
    <s v="0005-0"/>
    <x v="0"/>
    <s v="0005-0-03"/>
    <x v="2"/>
    <s v="INCENTIVOS SALARIALES"/>
    <s v="0005-0-03-01-01-01-04"/>
    <x v="3"/>
    <x v="3"/>
    <x v="3"/>
    <s v="01"/>
    <s v="04"/>
    <s v="01 Sistema de Emergencias 9-1-1"/>
    <s v="Retribución por años servidos"/>
    <s v="1.1.1.1"/>
    <x v="0"/>
    <x v="0"/>
    <s v="REMUNERACIONES"/>
    <s v="1.1"/>
    <s v="GASTOS DE CONSUMO"/>
    <s v="1"/>
    <n v="19920588"/>
  </r>
  <r>
    <s v="0005-0"/>
    <x v="0"/>
    <s v="0005-0-03"/>
    <x v="2"/>
    <s v="INCENTIVOS SALARIALES"/>
    <s v="0005-0-03-01-01-01-06"/>
    <x v="3"/>
    <x v="3"/>
    <x v="3"/>
    <s v="01"/>
    <s v="06"/>
    <s v="01 Sistema de Emergencias 9-1-1"/>
    <s v="Retribución por años servidos"/>
    <s v="1.1.1.1"/>
    <x v="0"/>
    <x v="0"/>
    <s v="REMUNERACIONES"/>
    <s v="1.1"/>
    <s v="GASTOS DE CONSUMO"/>
    <s v="1"/>
    <n v="5633275.3199999994"/>
  </r>
  <r>
    <s v="0005-0"/>
    <x v="0"/>
    <s v="0005-0-03"/>
    <x v="2"/>
    <s v="INCENTIVOS SALARIALES"/>
    <s v="0005-0-03-01-01-01-07"/>
    <x v="3"/>
    <x v="3"/>
    <x v="3"/>
    <s v="01"/>
    <s v="07"/>
    <s v="01 Sistema de Emergencias 9-1-1"/>
    <s v="Retribución por años servidos"/>
    <s v="1.1.1.1"/>
    <x v="0"/>
    <x v="0"/>
    <s v="REMUNERACIONES"/>
    <s v="1.1"/>
    <s v="GASTOS DE CONSUMO"/>
    <s v="1"/>
    <n v="27308961.48"/>
  </r>
  <r>
    <s v="0005-0"/>
    <x v="0"/>
    <s v="0005-0-03"/>
    <x v="2"/>
    <s v="INCENTIVOS SALARIALES"/>
    <s v="0005-0-03-01-01-01-08"/>
    <x v="3"/>
    <x v="3"/>
    <x v="3"/>
    <s v="01"/>
    <s v="08"/>
    <s v="01 Sistema de Emergencias 9-1-1"/>
    <s v="Retribución por años servidos"/>
    <s v="1.1.1.1"/>
    <x v="0"/>
    <x v="0"/>
    <s v="REMUNERACIONES"/>
    <s v="1.1"/>
    <s v="GASTOS DE CONSUMO"/>
    <s v="1"/>
    <n v="33457417.200000003"/>
  </r>
  <r>
    <s v="0005-0"/>
    <x v="0"/>
    <s v="0005-0-03"/>
    <x v="2"/>
    <s v="INCENTIVOS SALARIALES"/>
    <s v="0005-0-03-01-01-01-09"/>
    <x v="3"/>
    <x v="3"/>
    <x v="3"/>
    <s v="01"/>
    <s v="09"/>
    <s v="01 Sistema de Emergencias 9-1-1"/>
    <s v="Retribución por años servidos"/>
    <s v="1.1.1.1"/>
    <x v="0"/>
    <x v="0"/>
    <s v="REMUNERACIONES"/>
    <s v="1.1"/>
    <s v="GASTOS DE CONSUMO"/>
    <s v="1"/>
    <n v="7516310.3999999994"/>
  </r>
  <r>
    <s v="0005-0"/>
    <x v="0"/>
    <s v="0005-0-03"/>
    <x v="2"/>
    <s v="INCENTIVOS SALARIALES"/>
    <s v="0005-0-03-01-01-01-10"/>
    <x v="3"/>
    <x v="3"/>
    <x v="3"/>
    <s v="01"/>
    <s v="10"/>
    <s v="01 Sistema de Emergencias 9-1-1"/>
    <s v="Retribución por años servidos"/>
    <s v="1.1.1.1"/>
    <x v="0"/>
    <x v="0"/>
    <s v="REMUNERACIONES"/>
    <s v="1.1"/>
    <s v="GASTOS DE CONSUMO"/>
    <s v="1"/>
    <n v="28318232.280000001"/>
  </r>
  <r>
    <s v="0005-0"/>
    <x v="0"/>
    <s v="0005-0-03"/>
    <x v="2"/>
    <s v="INCENTIVOS SALARIALES"/>
    <s v="0005-0-03-01-01-01-12"/>
    <x v="3"/>
    <x v="3"/>
    <x v="3"/>
    <s v="01"/>
    <s v="12"/>
    <s v="01 Sistema de Emergencias 9-1-1"/>
    <s v="Retribución por años servidos"/>
    <s v="1.1.1.1"/>
    <x v="0"/>
    <x v="0"/>
    <s v="REMUNERACIONES"/>
    <s v="1.1"/>
    <s v="GASTOS DE CONSUMO"/>
    <s v="1"/>
    <n v="12076651.68"/>
  </r>
  <r>
    <s v="0005-0"/>
    <x v="0"/>
    <s v="0005-0-03"/>
    <x v="2"/>
    <s v="INCENTIVOS SALARIALES"/>
    <s v="0005-0-03-01-01-01-13"/>
    <x v="3"/>
    <x v="3"/>
    <x v="3"/>
    <s v="01"/>
    <s v="13"/>
    <s v="01 Sistema de Emergencias 9-1-1"/>
    <s v="Retribución por años servidos"/>
    <s v="1.1.1.1"/>
    <x v="0"/>
    <x v="0"/>
    <s v="REMUNERACIONES"/>
    <s v="1.1"/>
    <s v="GASTOS DE CONSUMO"/>
    <s v="1"/>
    <n v="19685819.280000001"/>
  </r>
  <r>
    <s v="0005-0"/>
    <x v="0"/>
    <s v="0005-0-03"/>
    <x v="2"/>
    <s v="INCENTIVOS SALARIALES"/>
    <s v="0005-0-03-01-01-01-14"/>
    <x v="3"/>
    <x v="3"/>
    <x v="3"/>
    <s v="01"/>
    <s v="14"/>
    <s v="01 Sistema de Emergencias 9-1-1"/>
    <s v="Retribución por años servidos"/>
    <s v="1.1.1.1"/>
    <x v="0"/>
    <x v="0"/>
    <s v="REMUNERACIONES"/>
    <s v="1.1"/>
    <s v="GASTOS DE CONSUMO"/>
    <s v="1"/>
    <n v="255097940.31000003"/>
  </r>
  <r>
    <s v="0005-0"/>
    <x v="0"/>
    <s v="0005-0-03"/>
    <x v="2"/>
    <s v="INCENTIVOS SALARIALES"/>
    <s v="0005-0-03-01-01-01-15"/>
    <x v="3"/>
    <x v="3"/>
    <x v="3"/>
    <s v="01"/>
    <s v="15"/>
    <s v="01 Sistema de Emergencias 9-1-1"/>
    <s v="Retribución por años servidos"/>
    <s v="1.1.1.1"/>
    <x v="0"/>
    <x v="0"/>
    <s v="REMUNERACIONES"/>
    <s v="1.1"/>
    <s v="GASTOS DE CONSUMO"/>
    <s v="1"/>
    <n v="37695723.839999996"/>
  </r>
  <r>
    <s v="0005-0"/>
    <x v="0"/>
    <s v="0005-0-03"/>
    <x v="2"/>
    <s v="INCENTIVOS SALARIALES"/>
    <s v="0005-0-03-01-01-01-16"/>
    <x v="3"/>
    <x v="3"/>
    <x v="3"/>
    <s v="01"/>
    <s v="16"/>
    <s v="01 Sistema de Emergencias 9-1-1"/>
    <s v="Retribución por años servidos"/>
    <s v="1.1.1.1"/>
    <x v="0"/>
    <x v="0"/>
    <s v="REMUNERACIONES"/>
    <s v="1.1"/>
    <s v="GASTOS DE CONSUMO"/>
    <s v="1"/>
    <n v="15476756.039999999"/>
  </r>
  <r>
    <s v="0005-0"/>
    <x v="0"/>
    <s v="0005-0-03"/>
    <x v="2"/>
    <s v="INCENTIVOS SALARIALES"/>
    <s v="0005-0-03-01-01-01-18"/>
    <x v="3"/>
    <x v="3"/>
    <x v="3"/>
    <s v="01"/>
    <s v="18"/>
    <s v="01 Sistema de Emergencias 9-1-1"/>
    <s v="Retribución por años servidos"/>
    <s v="1.1.1.1"/>
    <x v="0"/>
    <x v="0"/>
    <s v="REMUNERACIONES"/>
    <s v="1.1"/>
    <s v="GASTOS DE CONSUMO"/>
    <s v="1"/>
    <n v="9807781.4399999995"/>
  </r>
  <r>
    <s v="0005-0"/>
    <x v="0"/>
    <s v="0005-0-03"/>
    <x v="2"/>
    <s v="INCENTIVOS SALARIALES"/>
    <s v="0005-0-03-01-01-01-19"/>
    <x v="3"/>
    <x v="3"/>
    <x v="3"/>
    <s v="01"/>
    <s v="19"/>
    <s v="01 Sistema de Emergencias 9-1-1"/>
    <s v="Retribución por años servidos"/>
    <s v="1.1.1.1"/>
    <x v="0"/>
    <x v="0"/>
    <s v="REMUNERACIONES"/>
    <s v="1.1"/>
    <s v="GASTOS DE CONSUMO"/>
    <s v="1"/>
    <n v="7149875.2800000003"/>
  </r>
  <r>
    <s v="0005-0"/>
    <x v="0"/>
    <s v="0005-0-03"/>
    <x v="2"/>
    <s v="INCENTIVOS SALARIALES"/>
    <s v="0005-0-03-01-01-01-20"/>
    <x v="3"/>
    <x v="3"/>
    <x v="3"/>
    <s v="01"/>
    <s v="20"/>
    <s v="01 Sistema de Emergencias 9-1-1"/>
    <s v="Retribución por años servidos"/>
    <s v="1.1.1.1"/>
    <x v="0"/>
    <x v="0"/>
    <s v="REMUNERACIONES"/>
    <s v="1.1"/>
    <s v="GASTOS DE CONSUMO"/>
    <s v="1"/>
    <n v="532948.60000000009"/>
  </r>
  <r>
    <s v="0005-0"/>
    <x v="0"/>
    <s v="0005-0-03"/>
    <x v="2"/>
    <s v="INCENTIVOS SALARIALES"/>
    <s v="0005-0-03-02-01-01-01"/>
    <x v="4"/>
    <x v="4"/>
    <x v="4"/>
    <s v="01"/>
    <s v="01"/>
    <s v="01 Sistema de Emergencias 9-1-1"/>
    <s v="Restricción al ejercicio liberal de la profesión"/>
    <s v="1.1.1.1"/>
    <x v="0"/>
    <x v="0"/>
    <s v="REMUNERACIONES"/>
    <s v="1.1"/>
    <s v="GASTOS DE CONSUMO"/>
    <s v="1"/>
    <n v="5044237.5599999996"/>
  </r>
  <r>
    <s v="0005-0"/>
    <x v="0"/>
    <s v="0005-0-03"/>
    <x v="2"/>
    <s v="INCENTIVOS SALARIALES"/>
    <s v="0005-0-03-02-01-01-02"/>
    <x v="4"/>
    <x v="4"/>
    <x v="4"/>
    <s v="01"/>
    <s v="02"/>
    <s v="01 Sistema de Emergencias 9-1-1"/>
    <s v="Restricción al ejercicio liberal de la profesión"/>
    <s v="1.1.1.1"/>
    <x v="0"/>
    <x v="0"/>
    <s v="REMUNERACIONES"/>
    <s v="1.1"/>
    <s v="GASTOS DE CONSUMO"/>
    <s v="1"/>
    <n v="1679255.21"/>
  </r>
  <r>
    <s v="0005-0"/>
    <x v="0"/>
    <s v="0005-0-03"/>
    <x v="2"/>
    <s v="INCENTIVOS SALARIALES"/>
    <s v="0005-0-03-02-01-01-03"/>
    <x v="4"/>
    <x v="4"/>
    <x v="4"/>
    <s v="01"/>
    <s v="03"/>
    <s v="01 Sistema de Emergencias 9-1-1"/>
    <s v="Restricción al ejercicio liberal de la profesión"/>
    <s v="1.1.1.1"/>
    <x v="0"/>
    <x v="0"/>
    <s v="REMUNERACIONES"/>
    <s v="1.1"/>
    <s v="GASTOS DE CONSUMO"/>
    <s v="1"/>
    <n v="7005377.8099999996"/>
  </r>
  <r>
    <s v="0005-0"/>
    <x v="0"/>
    <s v="0005-0-03"/>
    <x v="2"/>
    <s v="INCENTIVOS SALARIALES"/>
    <s v="0005-0-03-02-01-01-04"/>
    <x v="4"/>
    <x v="4"/>
    <x v="4"/>
    <s v="01"/>
    <s v="04"/>
    <s v="01 Sistema de Emergencias 9-1-1"/>
    <s v="Restricción al ejercicio liberal de la profesión"/>
    <s v="1.1.1.1"/>
    <x v="0"/>
    <x v="0"/>
    <s v="REMUNERACIONES"/>
    <s v="1.1"/>
    <s v="GASTOS DE CONSUMO"/>
    <s v="1"/>
    <n v="6380903.5"/>
  </r>
  <r>
    <s v="0005-0"/>
    <x v="0"/>
    <s v="0005-0-03"/>
    <x v="2"/>
    <s v="INCENTIVOS SALARIALES"/>
    <s v="0005-0-03-02-01-01-06"/>
    <x v="4"/>
    <x v="4"/>
    <x v="4"/>
    <s v="01"/>
    <s v="06"/>
    <s v="01 Sistema de Emergencias 9-1-1"/>
    <s v="Restricción al ejercicio liberal de la profesión"/>
    <s v="1.1.1.1"/>
    <x v="0"/>
    <x v="0"/>
    <s v="REMUNERACIONES"/>
    <s v="1.1"/>
    <s v="GASTOS DE CONSUMO"/>
    <s v="1"/>
    <n v="8279082.8600000003"/>
  </r>
  <r>
    <s v="0005-0"/>
    <x v="0"/>
    <s v="0005-0-03"/>
    <x v="2"/>
    <s v="INCENTIVOS SALARIALES"/>
    <s v="0005-0-03-02-01-01-07"/>
    <x v="4"/>
    <x v="4"/>
    <x v="4"/>
    <s v="01"/>
    <s v="07"/>
    <s v="01 Sistema de Emergencias 9-1-1"/>
    <s v="Restricción al ejercicio liberal de la profesión"/>
    <s v="1.1.1.1"/>
    <x v="0"/>
    <x v="0"/>
    <s v="REMUNERACIONES"/>
    <s v="1.1"/>
    <s v="GASTOS DE CONSUMO"/>
    <s v="1"/>
    <n v="17530305.760000002"/>
  </r>
  <r>
    <s v="0005-0"/>
    <x v="0"/>
    <s v="0005-0-03"/>
    <x v="2"/>
    <s v="INCENTIVOS SALARIALES"/>
    <s v="0005-0-03-02-01-01-08"/>
    <x v="4"/>
    <x v="4"/>
    <x v="4"/>
    <s v="01"/>
    <s v="08"/>
    <s v="01 Sistema de Emergencias 9-1-1"/>
    <s v="Restricción al ejercicio liberal de la profesión"/>
    <s v="1.1.1.1"/>
    <x v="0"/>
    <x v="0"/>
    <s v="REMUNERACIONES"/>
    <s v="1.1"/>
    <s v="GASTOS DE CONSUMO"/>
    <s v="1"/>
    <n v="12832995.550000001"/>
  </r>
  <r>
    <s v="0005-0"/>
    <x v="0"/>
    <s v="0005-0-03"/>
    <x v="2"/>
    <s v="INCENTIVOS SALARIALES"/>
    <s v="0005-0-03-02-01-01-09"/>
    <x v="4"/>
    <x v="4"/>
    <x v="4"/>
    <s v="01"/>
    <s v="09"/>
    <s v="01 Sistema de Emergencias 9-1-1"/>
    <s v="Restricción al ejercicio liberal de la profesión"/>
    <s v="1.1.1.1"/>
    <x v="0"/>
    <x v="0"/>
    <s v="REMUNERACIONES"/>
    <s v="1.1"/>
    <s v="GASTOS DE CONSUMO"/>
    <s v="1"/>
    <n v="5521357.1200000001"/>
  </r>
  <r>
    <s v="0005-0"/>
    <x v="0"/>
    <s v="0005-0-03"/>
    <x v="2"/>
    <s v="INCENTIVOS SALARIALES"/>
    <s v="0005-0-03-02-01-01-10"/>
    <x v="4"/>
    <x v="4"/>
    <x v="4"/>
    <s v="01"/>
    <s v="10"/>
    <s v="01 Sistema de Emergencias 9-1-1"/>
    <s v="Restricción al ejercicio liberal de la profesión"/>
    <s v="1.1.1.1"/>
    <x v="0"/>
    <x v="0"/>
    <s v="REMUNERACIONES"/>
    <s v="1.1"/>
    <s v="GASTOS DE CONSUMO"/>
    <s v="1"/>
    <n v="15192632.359999999"/>
  </r>
  <r>
    <s v="0005-0"/>
    <x v="0"/>
    <s v="0005-0-03"/>
    <x v="2"/>
    <s v="INCENTIVOS SALARIALES"/>
    <s v="0005-0-03-02-01-01-12"/>
    <x v="4"/>
    <x v="4"/>
    <x v="4"/>
    <s v="01"/>
    <s v="12"/>
    <s v="01 Sistema de Emergencias 9-1-1"/>
    <s v="Restricción al ejercicio liberal de la profesión"/>
    <s v="1.1.1.1"/>
    <x v="0"/>
    <x v="0"/>
    <s v="REMUNERACIONES"/>
    <s v="1.1"/>
    <s v="GASTOS DE CONSUMO"/>
    <s v="1"/>
    <n v="7686712.3099999996"/>
  </r>
  <r>
    <s v="0005-0"/>
    <x v="0"/>
    <s v="0005-0-03"/>
    <x v="2"/>
    <s v="INCENTIVOS SALARIALES"/>
    <s v="0005-0-03-02-01-01-14"/>
    <x v="4"/>
    <x v="4"/>
    <x v="4"/>
    <s v="01"/>
    <s v="14"/>
    <s v="01 Sistema de Emergencias 9-1-1"/>
    <s v="Restricción al ejercicio liberal de la profesión"/>
    <s v="1.1.1.1"/>
    <x v="0"/>
    <x v="0"/>
    <s v="REMUNERACIONES"/>
    <s v="1.1"/>
    <s v="GASTOS DE CONSUMO"/>
    <s v="1"/>
    <n v="4617951.82"/>
  </r>
  <r>
    <s v="0005-0"/>
    <x v="0"/>
    <s v="0005-0-03"/>
    <x v="2"/>
    <s v="INCENTIVOS SALARIALES"/>
    <s v="0005-0-03-02-01-01-15"/>
    <x v="4"/>
    <x v="4"/>
    <x v="4"/>
    <s v="01"/>
    <s v="15"/>
    <s v="01 Sistema de Emergencias 9-1-1"/>
    <s v="Restricción al ejercicio liberal de la profesión"/>
    <s v="1.1.1.1"/>
    <x v="0"/>
    <x v="0"/>
    <s v="REMUNERACIONES"/>
    <s v="1.1"/>
    <s v="GASTOS DE CONSUMO"/>
    <s v="1"/>
    <n v="14421141.18"/>
  </r>
  <r>
    <s v="0005-0"/>
    <x v="0"/>
    <s v="0005-0-03"/>
    <x v="2"/>
    <s v="INCENTIVOS SALARIALES"/>
    <s v="0005-0-03-02-01-01-16"/>
    <x v="4"/>
    <x v="4"/>
    <x v="4"/>
    <s v="01"/>
    <s v="16"/>
    <s v="01 Sistema de Emergencias 9-1-1"/>
    <s v="Restricción al ejercicio liberal de la profesión"/>
    <s v="1.1.1.1"/>
    <x v="0"/>
    <x v="0"/>
    <s v="REMUNERACIONES"/>
    <s v="1.1"/>
    <s v="GASTOS DE CONSUMO"/>
    <s v="1"/>
    <n v="8279082.8600000003"/>
  </r>
  <r>
    <s v="0005-0"/>
    <x v="0"/>
    <s v="0005-0-03"/>
    <x v="2"/>
    <s v="INCENTIVOS SALARIALES"/>
    <s v="0005-0-03-03-01-01-01"/>
    <x v="5"/>
    <x v="5"/>
    <x v="5"/>
    <s v="01"/>
    <s v="01"/>
    <s v="01 Sistema de Emergencias 9-1-1"/>
    <s v="Decimotercer mes"/>
    <s v="1.1.1.1"/>
    <x v="0"/>
    <x v="0"/>
    <s v="REMUNERACIONES"/>
    <s v="1.1"/>
    <s v="GASTOS DE CONSUMO"/>
    <s v="1"/>
    <n v="3337299.16"/>
  </r>
  <r>
    <s v="0005-0"/>
    <x v="0"/>
    <s v="0005-0-03"/>
    <x v="2"/>
    <s v="INCENTIVOS SALARIALES"/>
    <s v="0005-0-03-03-01-01-02"/>
    <x v="5"/>
    <x v="5"/>
    <x v="5"/>
    <s v="01"/>
    <s v="02"/>
    <s v="01 Sistema de Emergencias 9-1-1"/>
    <s v="Decimotercer mes"/>
    <s v="1.1.1.1"/>
    <x v="0"/>
    <x v="0"/>
    <s v="REMUNERACIONES"/>
    <s v="1.1"/>
    <s v="GASTOS DE CONSUMO"/>
    <s v="1"/>
    <n v="1504178.35"/>
  </r>
  <r>
    <s v="0005-0"/>
    <x v="0"/>
    <s v="0005-0-03"/>
    <x v="2"/>
    <s v="INCENTIVOS SALARIALES"/>
    <s v="0005-0-03-03-01-01-03"/>
    <x v="5"/>
    <x v="5"/>
    <x v="5"/>
    <s v="01"/>
    <s v="03"/>
    <s v="01 Sistema de Emergencias 9-1-1"/>
    <s v="Decimotercer mes"/>
    <s v="1.1.1.1"/>
    <x v="0"/>
    <x v="0"/>
    <s v="REMUNERACIONES"/>
    <s v="1.1"/>
    <s v="GASTOS DE CONSUMO"/>
    <s v="1"/>
    <n v="2903756.9"/>
  </r>
  <r>
    <s v="0005-0"/>
    <x v="0"/>
    <s v="0005-0-03"/>
    <x v="2"/>
    <s v="INCENTIVOS SALARIALES"/>
    <s v="0005-0-03-03-01-01-04"/>
    <x v="5"/>
    <x v="5"/>
    <x v="5"/>
    <s v="01"/>
    <s v="04"/>
    <s v="01 Sistema de Emergencias 9-1-1"/>
    <s v="Decimotercer mes"/>
    <s v="1.1.1.1"/>
    <x v="0"/>
    <x v="0"/>
    <s v="REMUNERACIONES"/>
    <s v="1.1"/>
    <s v="GASTOS DE CONSUMO"/>
    <s v="1"/>
    <n v="5850575.8300000001"/>
  </r>
  <r>
    <s v="0005-0"/>
    <x v="0"/>
    <s v="0005-0-03"/>
    <x v="2"/>
    <s v="INCENTIVOS SALARIALES"/>
    <s v="0005-0-03-03-01-01-06"/>
    <x v="5"/>
    <x v="5"/>
    <x v="5"/>
    <s v="01"/>
    <s v="06"/>
    <s v="01 Sistema de Emergencias 9-1-1"/>
    <s v="Decimotercer mes"/>
    <s v="1.1.1.1"/>
    <x v="0"/>
    <x v="0"/>
    <s v="REMUNERACIONES"/>
    <s v="1.1"/>
    <s v="GASTOS DE CONSUMO"/>
    <s v="1"/>
    <n v="2447202.17"/>
  </r>
  <r>
    <s v="0005-0"/>
    <x v="0"/>
    <s v="0005-0-03"/>
    <x v="2"/>
    <s v="INCENTIVOS SALARIALES"/>
    <s v="0005-0-03-03-01-01-07"/>
    <x v="5"/>
    <x v="5"/>
    <x v="5"/>
    <s v="01"/>
    <s v="07"/>
    <s v="01 Sistema de Emergencias 9-1-1"/>
    <s v="Decimotercer mes"/>
    <s v="1.1.1.1"/>
    <x v="0"/>
    <x v="0"/>
    <s v="REMUNERACIONES"/>
    <s v="1.1"/>
    <s v="GASTOS DE CONSUMO"/>
    <s v="1"/>
    <n v="8303941.0700000012"/>
  </r>
  <r>
    <s v="0005-0"/>
    <x v="0"/>
    <s v="0005-0-03"/>
    <x v="2"/>
    <s v="INCENTIVOS SALARIALES"/>
    <s v="0005-0-03-03-01-01-08"/>
    <x v="5"/>
    <x v="5"/>
    <x v="5"/>
    <s v="01"/>
    <s v="08"/>
    <s v="01 Sistema de Emergencias 9-1-1"/>
    <s v="Decimotercer mes"/>
    <s v="1.1.1.1"/>
    <x v="0"/>
    <x v="0"/>
    <s v="REMUNERACIONES"/>
    <s v="1.1"/>
    <s v="GASTOS DE CONSUMO"/>
    <s v="1"/>
    <n v="8402936.5199999996"/>
  </r>
  <r>
    <s v="0005-0"/>
    <x v="0"/>
    <s v="0005-0-03"/>
    <x v="2"/>
    <s v="INCENTIVOS SALARIALES"/>
    <s v="0005-0-03-03-01-01-09"/>
    <x v="5"/>
    <x v="5"/>
    <x v="5"/>
    <s v="01"/>
    <s v="09"/>
    <s v="01 Sistema de Emergencias 9-1-1"/>
    <s v="Decimotercer mes"/>
    <s v="1.1.1.1"/>
    <x v="0"/>
    <x v="0"/>
    <s v="REMUNERACIONES"/>
    <s v="1.1"/>
    <s v="GASTOS DE CONSUMO"/>
    <s v="1"/>
    <n v="2609588.6100000003"/>
  </r>
  <r>
    <s v="0005-0"/>
    <x v="0"/>
    <s v="0005-0-03"/>
    <x v="2"/>
    <s v="INCENTIVOS SALARIALES"/>
    <s v="0005-0-03-03-01-01-10"/>
    <x v="5"/>
    <x v="5"/>
    <x v="5"/>
    <s v="01"/>
    <s v="10"/>
    <s v="01 Sistema de Emergencias 9-1-1"/>
    <s v="Decimotercer mes"/>
    <s v="1.1.1.1"/>
    <x v="0"/>
    <x v="0"/>
    <s v="REMUNERACIONES"/>
    <s v="1.1"/>
    <s v="GASTOS DE CONSUMO"/>
    <s v="1"/>
    <n v="7993099.04"/>
  </r>
  <r>
    <s v="0005-0"/>
    <x v="0"/>
    <s v="0005-0-03"/>
    <x v="2"/>
    <s v="INCENTIVOS SALARIALES"/>
    <s v="0005-0-03-03-01-01-12"/>
    <x v="5"/>
    <x v="5"/>
    <x v="5"/>
    <s v="01"/>
    <s v="12"/>
    <s v="01 Sistema de Emergencias 9-1-1"/>
    <s v="Decimotercer mes"/>
    <s v="1.1.1.1"/>
    <x v="0"/>
    <x v="0"/>
    <s v="REMUNERACIONES"/>
    <s v="1.1"/>
    <s v="GASTOS DE CONSUMO"/>
    <s v="1"/>
    <n v="3224919.61"/>
  </r>
  <r>
    <s v="0005-0"/>
    <x v="0"/>
    <s v="0005-0-03"/>
    <x v="2"/>
    <s v="INCENTIVOS SALARIALES"/>
    <s v="0005-0-03-03-01-01-13"/>
    <x v="5"/>
    <x v="5"/>
    <x v="5"/>
    <s v="01"/>
    <s v="13"/>
    <s v="01 Sistema de Emergencias 9-1-1"/>
    <s v="Decimotercer mes"/>
    <s v="1.1.1.1"/>
    <x v="0"/>
    <x v="0"/>
    <s v="REMUNERACIONES"/>
    <s v="1.1"/>
    <s v="GASTOS DE CONSUMO"/>
    <s v="1"/>
    <n v="4240739.92"/>
  </r>
  <r>
    <s v="0005-0"/>
    <x v="0"/>
    <s v="0005-0-03"/>
    <x v="2"/>
    <s v="INCENTIVOS SALARIALES"/>
    <s v="0005-0-03-03-01-01-14"/>
    <x v="5"/>
    <x v="5"/>
    <x v="5"/>
    <s v="01"/>
    <s v="14"/>
    <s v="01 Sistema de Emergencias 9-1-1"/>
    <s v="Decimotercer mes"/>
    <s v="1.1.1.1"/>
    <x v="0"/>
    <x v="0"/>
    <s v="REMUNERACIONES"/>
    <s v="1.1"/>
    <s v="GASTOS DE CONSUMO"/>
    <s v="1"/>
    <n v="110538468.45"/>
  </r>
  <r>
    <s v="0005-0"/>
    <x v="0"/>
    <s v="0005-0-03"/>
    <x v="2"/>
    <s v="INCENTIVOS SALARIALES"/>
    <s v="0005-0-03-03-01-01-15"/>
    <x v="5"/>
    <x v="5"/>
    <x v="5"/>
    <s v="01"/>
    <s v="15"/>
    <s v="01 Sistema de Emergencias 9-1-1"/>
    <s v="Decimotercer mes"/>
    <s v="1.1.1.1"/>
    <x v="0"/>
    <x v="0"/>
    <s v="REMUNERACIONES"/>
    <s v="1.1"/>
    <s v="GASTOS DE CONSUMO"/>
    <s v="1"/>
    <n v="11277215.390000001"/>
  </r>
  <r>
    <s v="0005-0"/>
    <x v="0"/>
    <s v="0005-0-03"/>
    <x v="2"/>
    <s v="INCENTIVOS SALARIALES"/>
    <s v="0005-0-03-03-01-01-16"/>
    <x v="5"/>
    <x v="5"/>
    <x v="5"/>
    <s v="01"/>
    <s v="16"/>
    <s v="01 Sistema de Emergencias 9-1-1"/>
    <s v="Decimotercer mes"/>
    <s v="1.1.1.1"/>
    <x v="0"/>
    <x v="0"/>
    <s v="REMUNERACIONES"/>
    <s v="1.1"/>
    <s v="GASTOS DE CONSUMO"/>
    <s v="1"/>
    <n v="3477328"/>
  </r>
  <r>
    <s v="0005-0"/>
    <x v="0"/>
    <s v="0005-0-03"/>
    <x v="2"/>
    <s v="INCENTIVOS SALARIALES"/>
    <s v="0005-0-03-03-01-01-18"/>
    <x v="5"/>
    <x v="5"/>
    <x v="5"/>
    <s v="01"/>
    <s v="18"/>
    <s v="01 Sistema de Emergencias 9-1-1"/>
    <s v="Decimotercer mes"/>
    <s v="1.1.1.1"/>
    <x v="0"/>
    <x v="0"/>
    <s v="REMUNERACIONES"/>
    <s v="1.1"/>
    <s v="GASTOS DE CONSUMO"/>
    <s v="1"/>
    <n v="2948748.3600000003"/>
  </r>
  <r>
    <s v="0005-0"/>
    <x v="0"/>
    <s v="0005-0-03"/>
    <x v="2"/>
    <s v="INCENTIVOS SALARIALES"/>
    <s v="0005-0-03-03-01-01-19"/>
    <x v="5"/>
    <x v="5"/>
    <x v="5"/>
    <s v="01"/>
    <s v="19"/>
    <s v="01 Sistema de Emergencias 9-1-1"/>
    <s v="Decimotercer mes"/>
    <s v="1.1.1.1"/>
    <x v="0"/>
    <x v="0"/>
    <s v="REMUNERACIONES"/>
    <s v="1.1"/>
    <s v="GASTOS DE CONSUMO"/>
    <s v="1"/>
    <n v="1543909.21"/>
  </r>
  <r>
    <s v="0005-0"/>
    <x v="0"/>
    <s v="0005-0-03"/>
    <x v="2"/>
    <s v="INCENTIVOS SALARIALES"/>
    <s v="0005-0-03-03-01-01-20"/>
    <x v="5"/>
    <x v="5"/>
    <x v="5"/>
    <s v="01"/>
    <s v="20"/>
    <s v="01 Sistema de Emergencias 9-1-1"/>
    <s v="Decimotercer mes"/>
    <s v="1.1.1.1"/>
    <x v="0"/>
    <x v="0"/>
    <s v="REMUNERACIONES"/>
    <s v="1.1"/>
    <s v="GASTOS DE CONSUMO"/>
    <s v="1"/>
    <n v="526742.74000000011"/>
  </r>
  <r>
    <s v="0005-0"/>
    <x v="0"/>
    <s v="0005-0-03"/>
    <x v="2"/>
    <s v="INCENTIVOS SALARIALES"/>
    <s v="0005-0-03-04-01-01-01"/>
    <x v="6"/>
    <x v="6"/>
    <x v="6"/>
    <s v="01"/>
    <s v="01"/>
    <s v="01 Sistema de Emergencias 9-1-1"/>
    <s v="Salario escolar"/>
    <s v="1.1.1.1"/>
    <x v="0"/>
    <x v="0"/>
    <s v="REMUNERACIONES"/>
    <s v="1.1"/>
    <s v="GASTOS DE CONSUMO"/>
    <s v="1"/>
    <n v="3079821.96"/>
  </r>
  <r>
    <s v="0005-0"/>
    <x v="0"/>
    <s v="0005-0-03"/>
    <x v="2"/>
    <s v="INCENTIVOS SALARIALES"/>
    <s v="0005-0-03-04-01-01-02"/>
    <x v="6"/>
    <x v="6"/>
    <x v="6"/>
    <s v="01"/>
    <s v="02"/>
    <s v="01 Sistema de Emergencias 9-1-1"/>
    <s v="Salario escolar"/>
    <s v="1.1.1.1"/>
    <x v="0"/>
    <x v="0"/>
    <s v="REMUNERACIONES"/>
    <s v="1.1"/>
    <s v="GASTOS DE CONSUMO"/>
    <s v="1"/>
    <n v="1362831.6"/>
  </r>
  <r>
    <s v="0005-0"/>
    <x v="0"/>
    <s v="0005-0-03"/>
    <x v="2"/>
    <s v="INCENTIVOS SALARIALES"/>
    <s v="0005-0-03-04-01-01-03"/>
    <x v="6"/>
    <x v="6"/>
    <x v="6"/>
    <s v="01"/>
    <s v="03"/>
    <s v="01 Sistema de Emergencias 9-1-1"/>
    <s v="Salario escolar"/>
    <s v="1.1.1.1"/>
    <x v="0"/>
    <x v="0"/>
    <s v="REMUNERACIONES"/>
    <s v="1.1"/>
    <s v="GASTOS DE CONSUMO"/>
    <s v="1"/>
    <n v="2656419.48"/>
  </r>
  <r>
    <s v="0005-0"/>
    <x v="0"/>
    <s v="0005-0-03"/>
    <x v="2"/>
    <s v="INCENTIVOS SALARIALES"/>
    <s v="0005-0-03-04-01-01-04"/>
    <x v="6"/>
    <x v="6"/>
    <x v="6"/>
    <s v="01"/>
    <s v="04"/>
    <s v="01 Sistema de Emergencias 9-1-1"/>
    <s v="Salario escolar"/>
    <s v="1.1.1.1"/>
    <x v="0"/>
    <x v="0"/>
    <s v="REMUNERACIONES"/>
    <s v="1.1"/>
    <s v="GASTOS DE CONSUMO"/>
    <s v="1"/>
    <n v="5332066.4400000004"/>
  </r>
  <r>
    <s v="0005-0"/>
    <x v="0"/>
    <s v="0005-0-03"/>
    <x v="2"/>
    <s v="INCENTIVOS SALARIALES"/>
    <s v="0005-0-03-04-01-01-06"/>
    <x v="6"/>
    <x v="6"/>
    <x v="6"/>
    <s v="01"/>
    <s v="06"/>
    <s v="01 Sistema de Emergencias 9-1-1"/>
    <s v="Salario escolar"/>
    <s v="1.1.1.1"/>
    <x v="0"/>
    <x v="0"/>
    <s v="REMUNERACIONES"/>
    <s v="1.1"/>
    <s v="GASTOS DE CONSUMO"/>
    <s v="1"/>
    <n v="2229074.4"/>
  </r>
  <r>
    <s v="0005-0"/>
    <x v="0"/>
    <s v="0005-0-03"/>
    <x v="2"/>
    <s v="INCENTIVOS SALARIALES"/>
    <s v="0005-0-03-04-01-01-07"/>
    <x v="6"/>
    <x v="6"/>
    <x v="6"/>
    <s v="01"/>
    <s v="07"/>
    <s v="01 Sistema de Emergencias 9-1-1"/>
    <s v="Salario escolar"/>
    <s v="1.1.1.1"/>
    <x v="0"/>
    <x v="0"/>
    <s v="REMUNERACIONES"/>
    <s v="1.1"/>
    <s v="GASTOS DE CONSUMO"/>
    <s v="1"/>
    <n v="7564536.96"/>
  </r>
  <r>
    <s v="0005-0"/>
    <x v="0"/>
    <s v="0005-0-03"/>
    <x v="2"/>
    <s v="INCENTIVOS SALARIALES"/>
    <s v="0005-0-03-04-01-01-08"/>
    <x v="6"/>
    <x v="6"/>
    <x v="6"/>
    <s v="01"/>
    <s v="08"/>
    <s v="01 Sistema de Emergencias 9-1-1"/>
    <s v="Salario escolar"/>
    <s v="1.1.1.1"/>
    <x v="0"/>
    <x v="0"/>
    <s v="REMUNERACIONES"/>
    <s v="1.1"/>
    <s v="GASTOS DE CONSUMO"/>
    <s v="1"/>
    <n v="8457689.7599999998"/>
  </r>
  <r>
    <s v="0005-0"/>
    <x v="0"/>
    <s v="0005-0-03"/>
    <x v="2"/>
    <s v="INCENTIVOS SALARIALES"/>
    <s v="0005-0-03-04-01-01-09"/>
    <x v="6"/>
    <x v="6"/>
    <x v="6"/>
    <s v="01"/>
    <s v="09"/>
    <s v="01 Sistema de Emergencias 9-1-1"/>
    <s v="Salario escolar"/>
    <s v="1.1.1.1"/>
    <x v="0"/>
    <x v="0"/>
    <s v="REMUNERACIONES"/>
    <s v="1.1"/>
    <s v="GASTOS DE CONSUMO"/>
    <s v="1"/>
    <n v="2357589.2400000002"/>
  </r>
  <r>
    <s v="0005-0"/>
    <x v="0"/>
    <s v="0005-0-03"/>
    <x v="2"/>
    <s v="INCENTIVOS SALARIALES"/>
    <s v="0005-0-03-04-01-01-10"/>
    <x v="6"/>
    <x v="6"/>
    <x v="6"/>
    <s v="01"/>
    <s v="10"/>
    <s v="01 Sistema de Emergencias 9-1-1"/>
    <s v="Salario escolar"/>
    <s v="1.1.1.1"/>
    <x v="0"/>
    <x v="0"/>
    <s v="REMUNERACIONES"/>
    <s v="1.1"/>
    <s v="GASTOS DE CONSUMO"/>
    <s v="1"/>
    <n v="7310437.2000000002"/>
  </r>
  <r>
    <s v="0005-0"/>
    <x v="0"/>
    <s v="0005-0-03"/>
    <x v="2"/>
    <s v="INCENTIVOS SALARIALES"/>
    <s v="0005-0-03-04-01-01-12"/>
    <x v="6"/>
    <x v="6"/>
    <x v="6"/>
    <s v="01"/>
    <s v="12"/>
    <s v="01 Sistema de Emergencias 9-1-1"/>
    <s v="Salario escolar"/>
    <s v="1.1.1.1"/>
    <x v="0"/>
    <x v="0"/>
    <s v="REMUNERACIONES"/>
    <s v="1.1"/>
    <s v="GASTOS DE CONSUMO"/>
    <s v="1"/>
    <n v="2943873.36"/>
  </r>
  <r>
    <s v="0005-0"/>
    <x v="0"/>
    <s v="0005-0-03"/>
    <x v="2"/>
    <s v="INCENTIVOS SALARIALES"/>
    <s v="0005-0-03-04-01-01-13"/>
    <x v="6"/>
    <x v="6"/>
    <x v="6"/>
    <s v="01"/>
    <s v="13"/>
    <s v="01 Sistema de Emergencias 9-1-1"/>
    <s v="Salario escolar"/>
    <s v="1.1.1.1"/>
    <x v="0"/>
    <x v="0"/>
    <s v="REMUNERACIONES"/>
    <s v="1.1"/>
    <s v="GASTOS DE CONSUMO"/>
    <s v="1"/>
    <n v="3762084.12"/>
  </r>
  <r>
    <s v="0005-0"/>
    <x v="0"/>
    <s v="0005-0-03"/>
    <x v="2"/>
    <s v="INCENTIVOS SALARIALES"/>
    <s v="0005-0-03-04-01-01-14"/>
    <x v="6"/>
    <x v="6"/>
    <x v="6"/>
    <s v="01"/>
    <s v="14"/>
    <s v="01 Sistema de Emergencias 9-1-1"/>
    <s v="Salario escolar"/>
    <s v="1.1.1.1"/>
    <x v="0"/>
    <x v="0"/>
    <s v="REMUNERACIONES"/>
    <s v="1.1"/>
    <s v="GASTOS DE CONSUMO"/>
    <s v="1"/>
    <n v="97295006.159999996"/>
  </r>
  <r>
    <s v="0005-0"/>
    <x v="0"/>
    <s v="0005-0-03"/>
    <x v="2"/>
    <s v="INCENTIVOS SALARIALES"/>
    <s v="0005-0-03-04-01-01-15"/>
    <x v="6"/>
    <x v="6"/>
    <x v="6"/>
    <s v="01"/>
    <s v="15"/>
    <s v="01 Sistema de Emergencias 9-1-1"/>
    <s v="Salario escolar"/>
    <s v="1.1.1.1"/>
    <x v="0"/>
    <x v="0"/>
    <s v="REMUNERACIONES"/>
    <s v="1.1"/>
    <s v="GASTOS DE CONSUMO"/>
    <s v="1"/>
    <n v="10299492.119999999"/>
  </r>
  <r>
    <s v="0005-0"/>
    <x v="0"/>
    <s v="0005-0-03"/>
    <x v="2"/>
    <s v="INCENTIVOS SALARIALES"/>
    <s v="0005-0-03-04-01-01-16"/>
    <x v="6"/>
    <x v="6"/>
    <x v="6"/>
    <s v="01"/>
    <s v="16"/>
    <s v="01 Sistema de Emergencias 9-1-1"/>
    <s v="Salario escolar"/>
    <s v="1.1.1.1"/>
    <x v="0"/>
    <x v="0"/>
    <s v="REMUNERACIONES"/>
    <s v="1.1"/>
    <s v="GASTOS DE CONSUMO"/>
    <s v="1"/>
    <n v="3183957"/>
  </r>
  <r>
    <s v="0005-0"/>
    <x v="0"/>
    <s v="0005-0-03"/>
    <x v="2"/>
    <s v="INCENTIVOS SALARIALES"/>
    <s v="0005-0-03-04-01-01-18"/>
    <x v="6"/>
    <x v="6"/>
    <x v="6"/>
    <s v="01"/>
    <s v="18"/>
    <s v="01 Sistema de Emergencias 9-1-1"/>
    <s v="Salario escolar"/>
    <s v="1.1.1.1"/>
    <x v="0"/>
    <x v="0"/>
    <s v="REMUNERACIONES"/>
    <s v="1.1"/>
    <s v="GASTOS DE CONSUMO"/>
    <s v="1"/>
    <n v="2313095.64"/>
  </r>
  <r>
    <s v="0005-0"/>
    <x v="0"/>
    <s v="0005-0-03"/>
    <x v="2"/>
    <s v="INCENTIVOS SALARIALES"/>
    <s v="0005-0-03-04-01-01-19"/>
    <x v="6"/>
    <x v="6"/>
    <x v="6"/>
    <s v="01"/>
    <s v="19"/>
    <s v="01 Sistema de Emergencias 9-1-1"/>
    <s v="Salario escolar"/>
    <s v="1.1.1.1"/>
    <x v="0"/>
    <x v="0"/>
    <s v="REMUNERACIONES"/>
    <s v="1.1"/>
    <s v="GASTOS DE CONSUMO"/>
    <s v="1"/>
    <n v="1404554.04"/>
  </r>
  <r>
    <s v="0005-0"/>
    <x v="0"/>
    <s v="0005-0-03"/>
    <x v="2"/>
    <s v="INCENTIVOS SALARIALES"/>
    <s v="0005-0-03-04-01-01-20"/>
    <x v="6"/>
    <x v="6"/>
    <x v="6"/>
    <s v="01"/>
    <s v="20"/>
    <s v="01 Sistema de Emergencias 9-1-1"/>
    <s v="Salario escolar"/>
    <s v="1.1.1.1"/>
    <x v="0"/>
    <x v="0"/>
    <s v="REMUNERACIONES"/>
    <s v="1.1"/>
    <s v="GASTOS DE CONSUMO"/>
    <s v="1"/>
    <n v="469441.56"/>
  </r>
  <r>
    <s v="0005-0"/>
    <x v="0"/>
    <s v="0005-0-03"/>
    <x v="2"/>
    <s v="INCENTIVOS SALARIALES"/>
    <s v="0005-0-03-99-01-01-01"/>
    <x v="7"/>
    <x v="7"/>
    <x v="7"/>
    <s v="01"/>
    <s v="01"/>
    <s v="01 Sistema de Emergencias 9-1-1"/>
    <s v="Otros incentivos salariales"/>
    <s v="1.1.1.1"/>
    <x v="0"/>
    <x v="0"/>
    <s v="REMUNERACIONES"/>
    <s v="1.1"/>
    <s v="GASTOS DE CONSUMO"/>
    <s v="1"/>
    <n v="2147128.4400000004"/>
  </r>
  <r>
    <s v="0005-0"/>
    <x v="0"/>
    <s v="0005-0-03"/>
    <x v="2"/>
    <s v="INCENTIVOS SALARIALES"/>
    <s v="0005-0-03-99-01-01-02"/>
    <x v="7"/>
    <x v="7"/>
    <x v="7"/>
    <s v="01"/>
    <s v="02"/>
    <s v="01 Sistema de Emergencias 9-1-1"/>
    <s v="Otros incentivos salariales"/>
    <s v="1.1.1.1"/>
    <x v="0"/>
    <x v="0"/>
    <s v="REMUNERACIONES"/>
    <s v="1.1"/>
    <s v="GASTOS DE CONSUMO"/>
    <s v="1"/>
    <n v="557444.88"/>
  </r>
  <r>
    <s v="0005-0"/>
    <x v="0"/>
    <s v="0005-0-03"/>
    <x v="2"/>
    <s v="INCENTIVOS SALARIALES"/>
    <s v="0005-0-03-99-01-01-03"/>
    <x v="7"/>
    <x v="7"/>
    <x v="7"/>
    <s v="01"/>
    <s v="03"/>
    <s v="01 Sistema de Emergencias 9-1-1"/>
    <s v="Otros incentivos salariales"/>
    <s v="1.1.1.1"/>
    <x v="0"/>
    <x v="0"/>
    <s v="REMUNERACIONES"/>
    <s v="1.1"/>
    <s v="GASTOS DE CONSUMO"/>
    <s v="1"/>
    <n v="1784864.8800000001"/>
  </r>
  <r>
    <s v="0005-0"/>
    <x v="0"/>
    <s v="0005-0-03"/>
    <x v="2"/>
    <s v="INCENTIVOS SALARIALES"/>
    <s v="0005-0-03-99-01-01-04"/>
    <x v="7"/>
    <x v="7"/>
    <x v="7"/>
    <s v="01"/>
    <s v="04"/>
    <s v="01 Sistema de Emergencias 9-1-1"/>
    <s v="Otros incentivos salariales"/>
    <s v="1.1.1.1"/>
    <x v="0"/>
    <x v="0"/>
    <s v="REMUNERACIONES"/>
    <s v="1.1"/>
    <s v="GASTOS DE CONSUMO"/>
    <s v="1"/>
    <n v="2748023.52"/>
  </r>
  <r>
    <s v="0005-0"/>
    <x v="0"/>
    <s v="0005-0-03"/>
    <x v="2"/>
    <s v="INCENTIVOS SALARIALES"/>
    <s v="0005-0-03-99-01-01-06"/>
    <x v="7"/>
    <x v="7"/>
    <x v="7"/>
    <s v="01"/>
    <s v="06"/>
    <s v="01 Sistema de Emergencias 9-1-1"/>
    <s v="Otros incentivos salariales"/>
    <s v="1.1.1.1"/>
    <x v="0"/>
    <x v="0"/>
    <s v="REMUNERACIONES"/>
    <s v="1.1"/>
    <s v="GASTOS DE CONSUMO"/>
    <s v="1"/>
    <n v="721100.87999999989"/>
  </r>
  <r>
    <s v="0005-0"/>
    <x v="0"/>
    <s v="0005-0-03"/>
    <x v="2"/>
    <s v="INCENTIVOS SALARIALES"/>
    <s v="0005-0-03-99-01-01-07"/>
    <x v="7"/>
    <x v="7"/>
    <x v="7"/>
    <s v="01"/>
    <s v="07"/>
    <s v="01 Sistema de Emergencias 9-1-1"/>
    <s v="Otros incentivos salariales"/>
    <s v="1.1.1.1"/>
    <x v="0"/>
    <x v="0"/>
    <s v="REMUNERACIONES"/>
    <s v="1.1"/>
    <s v="GASTOS DE CONSUMO"/>
    <s v="1"/>
    <n v="4752809.5200000005"/>
  </r>
  <r>
    <s v="0005-0"/>
    <x v="0"/>
    <s v="0005-0-03"/>
    <x v="2"/>
    <s v="INCENTIVOS SALARIALES"/>
    <s v="0005-0-03-99-01-01-08"/>
    <x v="7"/>
    <x v="7"/>
    <x v="7"/>
    <s v="01"/>
    <s v="08"/>
    <s v="01 Sistema de Emergencias 9-1-1"/>
    <s v="Otros incentivos salariales"/>
    <s v="1.1.1.1"/>
    <x v="0"/>
    <x v="0"/>
    <s v="REMUNERACIONES"/>
    <s v="1.1"/>
    <s v="GASTOS DE CONSUMO"/>
    <s v="1"/>
    <n v="3954129.9599999995"/>
  </r>
  <r>
    <s v="0005-0"/>
    <x v="0"/>
    <s v="0005-0-03"/>
    <x v="2"/>
    <s v="INCENTIVOS SALARIALES"/>
    <s v="0005-0-03-99-01-01-09"/>
    <x v="7"/>
    <x v="7"/>
    <x v="7"/>
    <s v="01"/>
    <s v="09"/>
    <s v="01 Sistema de Emergencias 9-1-1"/>
    <s v="Otros incentivos salariales"/>
    <s v="1.1.1.1"/>
    <x v="0"/>
    <x v="0"/>
    <s v="REMUNERACIONES"/>
    <s v="1.1"/>
    <s v="GASTOS DE CONSUMO"/>
    <s v="1"/>
    <n v="1169441.7599999998"/>
  </r>
  <r>
    <s v="0005-0"/>
    <x v="0"/>
    <s v="0005-0-03"/>
    <x v="2"/>
    <s v="INCENTIVOS SALARIALES"/>
    <s v="0005-0-03-99-01-01-10"/>
    <x v="7"/>
    <x v="7"/>
    <x v="7"/>
    <s v="01"/>
    <s v="10"/>
    <s v="01 Sistema de Emergencias 9-1-1"/>
    <s v="Otros incentivos salariales"/>
    <s v="1.1.1.1"/>
    <x v="0"/>
    <x v="0"/>
    <s v="REMUNERACIONES"/>
    <s v="1.1"/>
    <s v="GASTOS DE CONSUMO"/>
    <s v="1"/>
    <n v="2796613.08"/>
  </r>
  <r>
    <s v="0005-0"/>
    <x v="0"/>
    <s v="0005-0-03"/>
    <x v="2"/>
    <s v="INCENTIVOS SALARIALES"/>
    <s v="0005-0-03-99-01-01-12"/>
    <x v="7"/>
    <x v="7"/>
    <x v="7"/>
    <s v="01"/>
    <s v="12"/>
    <s v="01 Sistema de Emergencias 9-1-1"/>
    <s v="Otros incentivos salariales"/>
    <s v="1.1.1.1"/>
    <x v="0"/>
    <x v="0"/>
    <s v="REMUNERACIONES"/>
    <s v="1.1"/>
    <s v="GASTOS DE CONSUMO"/>
    <s v="1"/>
    <n v="2322709.3200000003"/>
  </r>
  <r>
    <s v="0005-0"/>
    <x v="0"/>
    <s v="0005-0-03"/>
    <x v="2"/>
    <s v="INCENTIVOS SALARIALES"/>
    <s v="0005-0-03-99-01-01-13"/>
    <x v="7"/>
    <x v="7"/>
    <x v="7"/>
    <s v="01"/>
    <s v="13"/>
    <s v="01 Sistema de Emergencias 9-1-1"/>
    <s v="Otros incentivos salariales"/>
    <s v="1.1.1.1"/>
    <x v="0"/>
    <x v="0"/>
    <s v="REMUNERACIONES"/>
    <s v="1.1"/>
    <s v="GASTOS DE CONSUMO"/>
    <s v="1"/>
    <n v="998110.2"/>
  </r>
  <r>
    <s v="0005-0"/>
    <x v="0"/>
    <s v="0005-0-03"/>
    <x v="2"/>
    <s v="INCENTIVOS SALARIALES"/>
    <s v="0005-0-03-99-01-01-14"/>
    <x v="7"/>
    <x v="7"/>
    <x v="7"/>
    <s v="01"/>
    <s v="14"/>
    <s v="01 Sistema de Emergencias 9-1-1"/>
    <s v="Otros incentivos salariales"/>
    <s v="1.1.1.1"/>
    <x v="0"/>
    <x v="0"/>
    <s v="REMUNERACIONES"/>
    <s v="1.1"/>
    <s v="GASTOS DE CONSUMO"/>
    <s v="1"/>
    <n v="10844765.759999998"/>
  </r>
  <r>
    <s v="0005-0"/>
    <x v="0"/>
    <s v="0005-0-03"/>
    <x v="2"/>
    <s v="INCENTIVOS SALARIALES"/>
    <s v="0005-0-03-99-01-01-15"/>
    <x v="7"/>
    <x v="7"/>
    <x v="7"/>
    <s v="01"/>
    <s v="15"/>
    <s v="01 Sistema de Emergencias 9-1-1"/>
    <s v="Otros incentivos salariales"/>
    <s v="1.1.1.1"/>
    <x v="0"/>
    <x v="0"/>
    <s v="REMUNERACIONES"/>
    <s v="1.1"/>
    <s v="GASTOS DE CONSUMO"/>
    <s v="1"/>
    <n v="4901114.4000000004"/>
  </r>
  <r>
    <s v="0005-0"/>
    <x v="0"/>
    <s v="0005-0-03"/>
    <x v="2"/>
    <s v="INCENTIVOS SALARIALES"/>
    <s v="0005-0-03-99-01-01-16"/>
    <x v="7"/>
    <x v="7"/>
    <x v="7"/>
    <s v="01"/>
    <s v="16"/>
    <s v="01 Sistema de Emergencias 9-1-1"/>
    <s v="Otros incentivos salariales"/>
    <s v="1.1.1.1"/>
    <x v="0"/>
    <x v="0"/>
    <s v="REMUNERACIONES"/>
    <s v="1.1"/>
    <s v="GASTOS DE CONSUMO"/>
    <s v="1"/>
    <n v="2371298.88"/>
  </r>
  <r>
    <s v="0005-0"/>
    <x v="0"/>
    <s v="0005-0-03"/>
    <x v="2"/>
    <s v="INCENTIVOS SALARIALES"/>
    <s v="0005-0-03-99-01-01-18"/>
    <x v="7"/>
    <x v="7"/>
    <x v="7"/>
    <s v="01"/>
    <s v="18"/>
    <s v="01 Sistema de Emergencias 9-1-1"/>
    <s v="Otros incentivos salariales"/>
    <s v="1.1.1.1"/>
    <x v="0"/>
    <x v="0"/>
    <s v="REMUNERACIONES"/>
    <s v="1.1"/>
    <s v="GASTOS DE CONSUMO"/>
    <s v="1"/>
    <n v="140629.31999999998"/>
  </r>
  <r>
    <s v="0005-0"/>
    <x v="0"/>
    <s v="0005-0-03"/>
    <x v="2"/>
    <s v="INCENTIVOS SALARIALES"/>
    <s v="0005-0-03-99-01-01-19"/>
    <x v="7"/>
    <x v="7"/>
    <x v="7"/>
    <s v="01"/>
    <s v="19"/>
    <s v="01 Sistema de Emergencias 9-1-1"/>
    <s v="Otros incentivos salariales"/>
    <s v="1.1.1.1"/>
    <x v="0"/>
    <x v="0"/>
    <s v="REMUNERACIONES"/>
    <s v="1.1"/>
    <s v="GASTOS DE CONSUMO"/>
    <s v="1"/>
    <n v="502892.88000000006"/>
  </r>
  <r>
    <s v="0005-0"/>
    <x v="0"/>
    <s v="0005-0-03"/>
    <x v="2"/>
    <s v="INCENTIVOS SALARIALES"/>
    <s v="0005-0-03-99-01-01-20"/>
    <x v="7"/>
    <x v="7"/>
    <x v="7"/>
    <s v="01"/>
    <s v="20"/>
    <s v="01 Sistema de Emergencias 9-1-1"/>
    <s v="Otros incentivos salariales"/>
    <s v="1.1.1.1"/>
    <x v="0"/>
    <x v="0"/>
    <s v="REMUNERACIONES"/>
    <s v="1.1"/>
    <s v="GASTOS DE CONSUMO"/>
    <s v="1"/>
    <n v="93752.87999999999"/>
  </r>
  <r>
    <s v="0005-0"/>
    <x v="0"/>
    <s v="0005-0-04"/>
    <x v="3"/>
    <s v="CONTRIBUCIONES PATRONALES AL DESARROLLO Y LA SEGURIDAD SOCIAL"/>
    <s v="0005-0-04-01-01-01-01"/>
    <x v="8"/>
    <x v="8"/>
    <x v="8"/>
    <s v="01"/>
    <s v="01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3730398.7892999994"/>
  </r>
  <r>
    <s v="0005-0"/>
    <x v="0"/>
    <s v="0005-0-04"/>
    <x v="3"/>
    <s v="CONTRIBUCIONES PATRONALES AL DESARROLLO Y LA SEGURIDAD SOCIAL"/>
    <s v="0005-0-04-01-01-01-02"/>
    <x v="8"/>
    <x v="8"/>
    <x v="8"/>
    <s v="01"/>
    <s v="02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1683447.43"/>
  </r>
  <r>
    <s v="0005-0"/>
    <x v="0"/>
    <s v="0005-0-04"/>
    <x v="3"/>
    <s v="CONTRIBUCIONES PATRONALES AL DESARROLLO Y LA SEGURIDAD SOCIAL"/>
    <s v="0005-0-04-01-01-01-03"/>
    <x v="8"/>
    <x v="8"/>
    <x v="8"/>
    <s v="01"/>
    <s v="03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3248141.73"/>
  </r>
  <r>
    <s v="0005-0"/>
    <x v="0"/>
    <s v="0005-0-04"/>
    <x v="3"/>
    <s v="CONTRIBUCIONES PATRONALES AL DESARROLLO Y LA SEGURIDAD SOCIAL"/>
    <s v="0005-0-04-01-01-01-04"/>
    <x v="8"/>
    <x v="8"/>
    <x v="8"/>
    <s v="01"/>
    <s v="04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6545899.3100000005"/>
  </r>
  <r>
    <s v="0005-0"/>
    <x v="0"/>
    <s v="0005-0-04"/>
    <x v="3"/>
    <s v="CONTRIBUCIONES PATRONALES AL DESARROLLO Y LA SEGURIDAD SOCIAL"/>
    <s v="0005-0-04-01-01-01-06"/>
    <x v="8"/>
    <x v="8"/>
    <x v="8"/>
    <s v="01"/>
    <s v="06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2737961.52"/>
  </r>
  <r>
    <s v="0005-0"/>
    <x v="0"/>
    <s v="0005-0-04"/>
    <x v="3"/>
    <s v="CONTRIBUCIONES PATRONALES AL DESARROLLO Y LA SEGURIDAD SOCIAL"/>
    <s v="0005-0-04-01-01-01-07"/>
    <x v="8"/>
    <x v="8"/>
    <x v="8"/>
    <s v="01"/>
    <s v="07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9292024.3200000003"/>
  </r>
  <r>
    <s v="0005-0"/>
    <x v="0"/>
    <s v="0005-0-04"/>
    <x v="3"/>
    <s v="CONTRIBUCIONES PATRONALES AL DESARROLLO Y LA SEGURIDAD SOCIAL"/>
    <s v="0005-0-04-01-01-01-08"/>
    <x v="8"/>
    <x v="8"/>
    <x v="8"/>
    <s v="01"/>
    <s v="08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9316516.0199999996"/>
  </r>
  <r>
    <s v="0005-0"/>
    <x v="0"/>
    <s v="0005-0-04"/>
    <x v="3"/>
    <s v="CONTRIBUCIONES PATRONALES AL DESARROLLO Y LA SEGURIDAD SOCIAL"/>
    <s v="0005-0-04-01-01-01-09"/>
    <x v="8"/>
    <x v="8"/>
    <x v="8"/>
    <s v="01"/>
    <s v="09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2922084.07"/>
  </r>
  <r>
    <s v="0005-0"/>
    <x v="0"/>
    <s v="0005-0-04"/>
    <x v="3"/>
    <s v="CONTRIBUCIONES PATRONALES AL DESARROLLO Y LA SEGURIDAD SOCIAL"/>
    <s v="0005-0-04-01-01-01-10"/>
    <x v="8"/>
    <x v="8"/>
    <x v="8"/>
    <s v="01"/>
    <s v="10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8941262.4900000002"/>
  </r>
  <r>
    <s v="0005-0"/>
    <x v="0"/>
    <s v="0005-0-04"/>
    <x v="3"/>
    <s v="CONTRIBUCIONES PATRONALES AL DESARROLLO Y LA SEGURIDAD SOCIAL"/>
    <s v="0005-0-04-01-01-01-12"/>
    <x v="8"/>
    <x v="8"/>
    <x v="8"/>
    <s v="01"/>
    <s v="12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3608035.3200000003"/>
  </r>
  <r>
    <s v="0005-0"/>
    <x v="0"/>
    <s v="0005-0-04"/>
    <x v="3"/>
    <s v="CONTRIBUCIONES PATRONALES AL DESARROLLO Y LA SEGURIDAD SOCIAL"/>
    <s v="0005-0-04-01-01-01-13"/>
    <x v="8"/>
    <x v="8"/>
    <x v="8"/>
    <s v="01"/>
    <s v="13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4755541.0699999994"/>
  </r>
  <r>
    <s v="0005-0"/>
    <x v="0"/>
    <s v="0005-0-04"/>
    <x v="3"/>
    <s v="CONTRIBUCIONES PATRONALES AL DESARROLLO Y LA SEGURIDAD SOCIAL"/>
    <s v="0005-0-04-01-01-01-14"/>
    <x v="8"/>
    <x v="8"/>
    <x v="8"/>
    <s v="01"/>
    <s v="14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123901558.51000001"/>
  </r>
  <r>
    <s v="0005-0"/>
    <x v="0"/>
    <s v="0005-0-04"/>
    <x v="3"/>
    <s v="CONTRIBUCIONES PATRONALES AL DESARROLLO Y LA SEGURIDAD SOCIAL"/>
    <s v="0005-0-04-01-01-01-15"/>
    <x v="8"/>
    <x v="8"/>
    <x v="8"/>
    <s v="01"/>
    <s v="15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12690848.789999999"/>
  </r>
  <r>
    <s v="0005-0"/>
    <x v="0"/>
    <s v="0005-0-04"/>
    <x v="3"/>
    <s v="CONTRIBUCIONES PATRONALES AL DESARROLLO Y LA SEGURIDAD SOCIAL"/>
    <s v="0005-0-04-01-01-01-16"/>
    <x v="8"/>
    <x v="8"/>
    <x v="8"/>
    <s v="01"/>
    <s v="16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3889453.44"/>
  </r>
  <r>
    <s v="0005-0"/>
    <x v="0"/>
    <s v="0005-0-04"/>
    <x v="3"/>
    <s v="CONTRIBUCIONES PATRONALES AL DESARROLLO Y LA SEGURIDAD SOCIAL"/>
    <s v="0005-0-04-01-01-01-18"/>
    <x v="8"/>
    <x v="8"/>
    <x v="8"/>
    <s v="01"/>
    <s v="18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3409510.01"/>
  </r>
  <r>
    <s v="0005-0"/>
    <x v="0"/>
    <s v="0005-0-04"/>
    <x v="3"/>
    <s v="CONTRIBUCIONES PATRONALES AL DESARROLLO Y LA SEGURIDAD SOCIAL"/>
    <s v="0005-0-04-01-01-01-19"/>
    <x v="8"/>
    <x v="8"/>
    <x v="8"/>
    <s v="01"/>
    <s v="19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1727808.34"/>
  </r>
  <r>
    <s v="0005-0"/>
    <x v="0"/>
    <s v="0005-0-04"/>
    <x v="3"/>
    <s v="CONTRIBUCIONES PATRONALES AL DESARROLLO Y LA SEGURIDAD SOCIAL"/>
    <s v="0005-0-04-01-01-01-20"/>
    <x v="8"/>
    <x v="8"/>
    <x v="8"/>
    <s v="01"/>
    <s v="20"/>
    <s v="01 Sistema de Emergencias 9-1-1"/>
    <s v="Contribución Patronal al Seguro de Salud de la Caja Costarricensedel Seguro Social"/>
    <s v="1.1.1.2"/>
    <x v="1"/>
    <x v="0"/>
    <s v="REMUNERACIONES"/>
    <s v="1.1"/>
    <s v="GASTOS DE CONSUMO"/>
    <s v="1"/>
    <n v="590337.05999999994"/>
  </r>
  <r>
    <s v="0005-0"/>
    <x v="0"/>
    <s v="0005-0-04"/>
    <x v="3"/>
    <s v="CONTRIBUCIONES PATRONALES AL DESARROLLO Y LA SEGURIDAD SOCIAL"/>
    <s v="0005-0-04-02-01-01-01"/>
    <x v="9"/>
    <x v="9"/>
    <x v="9"/>
    <s v="01"/>
    <s v="01"/>
    <s v="01 Sistema de Emergencias 9-1-1"/>
    <s v="Contribución Patronal al Instituto Mixto de Ayuda Social"/>
    <s v="1.1.1.2"/>
    <x v="1"/>
    <x v="0"/>
    <s v="REMUNERACIONES"/>
    <s v="1.1"/>
    <s v="GASTOS DE CONSUMO"/>
    <s v="1"/>
    <n v="201643.18"/>
  </r>
  <r>
    <s v="0005-0"/>
    <x v="0"/>
    <s v="0005-0-04"/>
    <x v="3"/>
    <s v="CONTRIBUCIONES PATRONALES AL DESARROLLO Y LA SEGURIDAD SOCIAL"/>
    <s v="0005-0-04-02-01-01-02"/>
    <x v="9"/>
    <x v="9"/>
    <x v="9"/>
    <s v="01"/>
    <s v="02"/>
    <s v="01 Sistema de Emergencias 9-1-1"/>
    <s v="Contribución Patronal al Instituto Mixto de Ayuda Social"/>
    <s v="1.1.1.2"/>
    <x v="1"/>
    <x v="0"/>
    <s v="REMUNERACIONES"/>
    <s v="1.1"/>
    <s v="GASTOS DE CONSUMO"/>
    <s v="1"/>
    <n v="90997.16"/>
  </r>
  <r>
    <s v="0005-0"/>
    <x v="0"/>
    <s v="0005-0-04"/>
    <x v="3"/>
    <s v="CONTRIBUCIONES PATRONALES AL DESARROLLO Y LA SEGURIDAD SOCIAL"/>
    <s v="0005-0-04-02-01-01-03"/>
    <x v="9"/>
    <x v="9"/>
    <x v="9"/>
    <s v="01"/>
    <s v="03"/>
    <s v="01 Sistema de Emergencias 9-1-1"/>
    <s v="Contribución Patronal al Instituto Mixto de Ayuda Social"/>
    <s v="1.1.1.2"/>
    <x v="1"/>
    <x v="0"/>
    <s v="REMUNERACIONES"/>
    <s v="1.1"/>
    <s v="GASTOS DE CONSUMO"/>
    <s v="1"/>
    <n v="175575.22999999998"/>
  </r>
  <r>
    <s v="0005-0"/>
    <x v="0"/>
    <s v="0005-0-04"/>
    <x v="3"/>
    <s v="CONTRIBUCIONES PATRONALES AL DESARROLLO Y LA SEGURIDAD SOCIAL"/>
    <s v="0005-0-04-02-01-01-04"/>
    <x v="9"/>
    <x v="9"/>
    <x v="9"/>
    <s v="01"/>
    <s v="04"/>
    <s v="01 Sistema de Emergencias 9-1-1"/>
    <s v="Contribución Patronal al Instituto Mixto de Ayuda Social"/>
    <s v="1.1.1.2"/>
    <x v="1"/>
    <x v="0"/>
    <s v="REMUNERACIONES"/>
    <s v="1.1"/>
    <s v="GASTOS DE CONSUMO"/>
    <s v="1"/>
    <n v="353832.39999999997"/>
  </r>
  <r>
    <s v="0005-0"/>
    <x v="0"/>
    <s v="0005-0-04"/>
    <x v="3"/>
    <s v="CONTRIBUCIONES PATRONALES AL DESARROLLO Y LA SEGURIDAD SOCIAL"/>
    <s v="0005-0-04-02-01-01-06"/>
    <x v="9"/>
    <x v="9"/>
    <x v="9"/>
    <s v="01"/>
    <s v="06"/>
    <s v="01 Sistema de Emergencias 9-1-1"/>
    <s v="Contribución Patronal al Instituto Mixto de Ayuda Social"/>
    <s v="1.1.1.2"/>
    <x v="1"/>
    <x v="0"/>
    <s v="REMUNERACIONES"/>
    <s v="1.1"/>
    <s v="GASTOS DE CONSUMO"/>
    <s v="1"/>
    <n v="147997.92000000001"/>
  </r>
  <r>
    <s v="0005-0"/>
    <x v="0"/>
    <s v="0005-0-04"/>
    <x v="3"/>
    <s v="CONTRIBUCIONES PATRONALES AL DESARROLLO Y LA SEGURIDAD SOCIAL"/>
    <s v="0005-0-04-02-01-01-07"/>
    <x v="9"/>
    <x v="9"/>
    <x v="9"/>
    <s v="01"/>
    <s v="07"/>
    <s v="01 Sistema de Emergencias 9-1-1"/>
    <s v="Contribución Patronal al Instituto Mixto de Ayuda Social"/>
    <s v="1.1.1.2"/>
    <x v="1"/>
    <x v="0"/>
    <s v="REMUNERACIONES"/>
    <s v="1.1"/>
    <s v="GASTOS DE CONSUMO"/>
    <s v="1"/>
    <n v="502271.58999999997"/>
  </r>
  <r>
    <s v="0005-0"/>
    <x v="0"/>
    <s v="0005-0-04"/>
    <x v="3"/>
    <s v="CONTRIBUCIONES PATRONALES AL DESARROLLO Y LA SEGURIDAD SOCIAL"/>
    <s v="0005-0-04-02-01-01-08"/>
    <x v="9"/>
    <x v="9"/>
    <x v="9"/>
    <s v="01"/>
    <s v="08"/>
    <s v="01 Sistema de Emergencias 9-1-1"/>
    <s v="Contribución Patronal al Instituto Mixto de Ayuda Social"/>
    <s v="1.1.1.2"/>
    <x v="1"/>
    <x v="0"/>
    <s v="REMUNERACIONES"/>
    <s v="1.1"/>
    <s v="GASTOS DE CONSUMO"/>
    <s v="1"/>
    <n v="503595.45999999996"/>
  </r>
  <r>
    <s v="0005-0"/>
    <x v="0"/>
    <s v="0005-0-04"/>
    <x v="3"/>
    <s v="CONTRIBUCIONES PATRONALES AL DESARROLLO Y LA SEGURIDAD SOCIAL"/>
    <s v="0005-0-04-02-01-01-09"/>
    <x v="9"/>
    <x v="9"/>
    <x v="9"/>
    <s v="01"/>
    <s v="09"/>
    <s v="01 Sistema de Emergencias 9-1-1"/>
    <s v="Contribución Patronal al Instituto Mixto de Ayuda Social"/>
    <s v="1.1.1.2"/>
    <x v="1"/>
    <x v="0"/>
    <s v="REMUNERACIONES"/>
    <s v="1.1"/>
    <s v="GASTOS DE CONSUMO"/>
    <s v="1"/>
    <n v="157950.49"/>
  </r>
  <r>
    <s v="0005-0"/>
    <x v="0"/>
    <s v="0005-0-04"/>
    <x v="3"/>
    <s v="CONTRIBUCIONES PATRONALES AL DESARROLLO Y LA SEGURIDAD SOCIAL"/>
    <s v="0005-0-04-02-01-01-10"/>
    <x v="9"/>
    <x v="9"/>
    <x v="9"/>
    <s v="01"/>
    <s v="10"/>
    <s v="01 Sistema de Emergencias 9-1-1"/>
    <s v="Contribución Patronal al Instituto Mixto de Ayuda Social"/>
    <s v="1.1.1.2"/>
    <x v="1"/>
    <x v="0"/>
    <s v="REMUNERACIONES"/>
    <s v="1.1"/>
    <s v="GASTOS DE CONSUMO"/>
    <s v="1"/>
    <n v="483311.49"/>
  </r>
  <r>
    <s v="0005-0"/>
    <x v="0"/>
    <s v="0005-0-04"/>
    <x v="3"/>
    <s v="CONTRIBUCIONES PATRONALES AL DESARROLLO Y LA SEGURIDAD SOCIAL"/>
    <s v="0005-0-04-02-01-01-12"/>
    <x v="9"/>
    <x v="9"/>
    <x v="9"/>
    <s v="01"/>
    <s v="12"/>
    <s v="01 Sistema de Emergencias 9-1-1"/>
    <s v="Contribución Patronal al Instituto Mixto de Ayuda Social"/>
    <s v="1.1.1.2"/>
    <x v="1"/>
    <x v="0"/>
    <s v="REMUNERACIONES"/>
    <s v="1.1"/>
    <s v="GASTOS DE CONSUMO"/>
    <s v="1"/>
    <n v="195028.94"/>
  </r>
  <r>
    <s v="0005-0"/>
    <x v="0"/>
    <s v="0005-0-04"/>
    <x v="3"/>
    <s v="CONTRIBUCIONES PATRONALES AL DESARROLLO Y LA SEGURIDAD SOCIAL"/>
    <s v="0005-0-04-02-01-01-13"/>
    <x v="9"/>
    <x v="9"/>
    <x v="9"/>
    <s v="01"/>
    <s v="13"/>
    <s v="01 Sistema de Emergencias 9-1-1"/>
    <s v="Contribución Patronal al Instituto Mixto de Ayuda Social"/>
    <s v="1.1.1.2"/>
    <x v="1"/>
    <x v="0"/>
    <s v="REMUNERACIONES"/>
    <s v="1.1"/>
    <s v="GASTOS DE CONSUMO"/>
    <s v="1"/>
    <n v="257056.27"/>
  </r>
  <r>
    <s v="0005-0"/>
    <x v="0"/>
    <s v="0005-0-04"/>
    <x v="3"/>
    <s v="CONTRIBUCIONES PATRONALES AL DESARROLLO Y LA SEGURIDAD SOCIAL"/>
    <s v="0005-0-04-02-01-01-14"/>
    <x v="9"/>
    <x v="9"/>
    <x v="9"/>
    <s v="01"/>
    <s v="14"/>
    <s v="01 Sistema de Emergencias 9-1-1"/>
    <s v="Contribución Patronal al Instituto Mixto de Ayuda Social"/>
    <s v="1.1.1.2"/>
    <x v="1"/>
    <x v="0"/>
    <s v="REMUNERACIONES"/>
    <s v="1.1"/>
    <s v="GASTOS DE CONSUMO"/>
    <s v="1"/>
    <n v="6697381.5399999991"/>
  </r>
  <r>
    <s v="0005-0"/>
    <x v="0"/>
    <s v="0005-0-04"/>
    <x v="3"/>
    <s v="CONTRIBUCIONES PATRONALES AL DESARROLLO Y LA SEGURIDAD SOCIAL"/>
    <s v="0005-0-04-02-01-01-15"/>
    <x v="9"/>
    <x v="9"/>
    <x v="9"/>
    <s v="01"/>
    <s v="15"/>
    <s v="01 Sistema de Emergencias 9-1-1"/>
    <s v="Contribución Patronal al Instituto Mixto de Ayuda Social"/>
    <s v="1.1.1.2"/>
    <x v="1"/>
    <x v="0"/>
    <s v="REMUNERACIONES"/>
    <s v="1.1"/>
    <s v="GASTOS DE CONSUMO"/>
    <s v="1"/>
    <n v="685991.83000000007"/>
  </r>
  <r>
    <s v="0005-0"/>
    <x v="0"/>
    <s v="0005-0-04"/>
    <x v="3"/>
    <s v="CONTRIBUCIONES PATRONALES AL DESARROLLO Y LA SEGURIDAD SOCIAL"/>
    <s v="0005-0-04-02-01-01-16"/>
    <x v="9"/>
    <x v="9"/>
    <x v="9"/>
    <s v="01"/>
    <s v="16"/>
    <s v="01 Sistema de Emergencias 9-1-1"/>
    <s v="Contribución Patronal al Instituto Mixto de Ayuda Social"/>
    <s v="1.1.1.2"/>
    <x v="1"/>
    <x v="0"/>
    <s v="REMUNERACIONES"/>
    <s v="1.1"/>
    <s v="GASTOS DE CONSUMO"/>
    <s v="1"/>
    <n v="210240.73"/>
  </r>
  <r>
    <s v="0005-0"/>
    <x v="0"/>
    <s v="0005-0-04"/>
    <x v="3"/>
    <s v="CONTRIBUCIONES PATRONALES AL DESARROLLO Y LA SEGURIDAD SOCIAL"/>
    <s v="0005-0-04-02-01-01-18"/>
    <x v="9"/>
    <x v="9"/>
    <x v="9"/>
    <s v="01"/>
    <s v="18"/>
    <s v="01 Sistema de Emergencias 9-1-1"/>
    <s v="Contribución Patronal al Instituto Mixto de Ayuda Social"/>
    <s v="1.1.1.2"/>
    <x v="1"/>
    <x v="0"/>
    <s v="REMUNERACIONES"/>
    <s v="1.1"/>
    <s v="GASTOS DE CONSUMO"/>
    <s v="1"/>
    <n v="184297.84"/>
  </r>
  <r>
    <s v="0005-0"/>
    <x v="0"/>
    <s v="0005-0-04"/>
    <x v="3"/>
    <s v="CONTRIBUCIONES PATRONALES AL DESARROLLO Y LA SEGURIDAD SOCIAL"/>
    <s v="0005-0-04-02-01-01-19"/>
    <x v="9"/>
    <x v="9"/>
    <x v="9"/>
    <s v="01"/>
    <s v="19"/>
    <s v="01 Sistema de Emergencias 9-1-1"/>
    <s v="Contribución Patronal al Instituto Mixto de Ayuda Social"/>
    <s v="1.1.1.2"/>
    <x v="1"/>
    <x v="0"/>
    <s v="REMUNERACIONES"/>
    <s v="1.1"/>
    <s v="GASTOS DE CONSUMO"/>
    <s v="1"/>
    <n v="93395.05"/>
  </r>
  <r>
    <s v="0005-0"/>
    <x v="0"/>
    <s v="0005-0-04"/>
    <x v="3"/>
    <s v="CONTRIBUCIONES PATRONALES AL DESARROLLO Y LA SEGURIDAD SOCIAL"/>
    <s v="0005-0-04-02-01-01-20"/>
    <x v="9"/>
    <x v="9"/>
    <x v="9"/>
    <s v="01"/>
    <s v="20"/>
    <s v="01 Sistema de Emergencias 9-1-1"/>
    <s v="Contribución Patronal al Instituto Mixto de Ayuda Social"/>
    <s v="1.1.1.2"/>
    <x v="1"/>
    <x v="0"/>
    <s v="REMUNERACIONES"/>
    <s v="1.1"/>
    <s v="GASTOS DE CONSUMO"/>
    <s v="1"/>
    <n v="31910.11"/>
  </r>
  <r>
    <s v="0005-0"/>
    <x v="0"/>
    <s v="0005-0-04"/>
    <x v="3"/>
    <s v="CONTRIBUCIONES PATRONALES AL DESARROLLO Y LA SEGURIDAD SOCIAL"/>
    <s v="0005-0-04-03-01-01-01"/>
    <x v="10"/>
    <x v="10"/>
    <x v="10"/>
    <s v="01"/>
    <s v="01"/>
    <s v="01 Sistema de Emergencias 9-1-1"/>
    <s v="Contribución Patronal al Instituto Nacional de Aprendizaje"/>
    <s v="1.1.1.2"/>
    <x v="1"/>
    <x v="0"/>
    <s v="REMUNERACIONES"/>
    <s v="1.1"/>
    <s v="GASTOS DE CONSUMO"/>
    <s v="1"/>
    <n v="604929.53"/>
  </r>
  <r>
    <s v="0005-0"/>
    <x v="0"/>
    <s v="0005-0-04"/>
    <x v="3"/>
    <s v="CONTRIBUCIONES PATRONALES AL DESARROLLO Y LA SEGURIDAD SOCIAL"/>
    <s v="0005-0-04-03-01-01-02"/>
    <x v="10"/>
    <x v="10"/>
    <x v="10"/>
    <s v="01"/>
    <s v="02"/>
    <s v="01 Sistema de Emergencias 9-1-1"/>
    <s v="Contribución Patronal al Instituto Nacional de Aprendizaje"/>
    <s v="1.1.1.2"/>
    <x v="1"/>
    <x v="0"/>
    <s v="REMUNERACIONES"/>
    <s v="1.1"/>
    <s v="GASTOS DE CONSUMO"/>
    <s v="1"/>
    <n v="272991.46999999997"/>
  </r>
  <r>
    <s v="0005-0"/>
    <x v="0"/>
    <s v="0005-0-04"/>
    <x v="3"/>
    <s v="CONTRIBUCIONES PATRONALES AL DESARROLLO Y LA SEGURIDAD SOCIAL"/>
    <s v="0005-0-04-03-01-01-03"/>
    <x v="10"/>
    <x v="10"/>
    <x v="10"/>
    <s v="01"/>
    <s v="03"/>
    <s v="01 Sistema de Emergencias 9-1-1"/>
    <s v="Contribución Patronal al Instituto Nacional de Aprendizaje"/>
    <s v="1.1.1.2"/>
    <x v="1"/>
    <x v="0"/>
    <s v="REMUNERACIONES"/>
    <s v="1.1"/>
    <s v="GASTOS DE CONSUMO"/>
    <s v="1"/>
    <n v="526725.69000000006"/>
  </r>
  <r>
    <s v="0005-0"/>
    <x v="0"/>
    <s v="0005-0-04"/>
    <x v="3"/>
    <s v="CONTRIBUCIONES PATRONALES AL DESARROLLO Y LA SEGURIDAD SOCIAL"/>
    <s v="0005-0-04-03-01-01-04"/>
    <x v="10"/>
    <x v="10"/>
    <x v="10"/>
    <s v="01"/>
    <s v="04"/>
    <s v="01 Sistema de Emergencias 9-1-1"/>
    <s v="Contribución Patronal al Instituto Nacional de Aprendizaje"/>
    <s v="1.1.1.2"/>
    <x v="1"/>
    <x v="0"/>
    <s v="REMUNERACIONES"/>
    <s v="1.1"/>
    <s v="GASTOS DE CONSUMO"/>
    <s v="1"/>
    <n v="1061497.19"/>
  </r>
  <r>
    <s v="0005-0"/>
    <x v="0"/>
    <s v="0005-0-04"/>
    <x v="3"/>
    <s v="CONTRIBUCIONES PATRONALES AL DESARROLLO Y LA SEGURIDAD SOCIAL"/>
    <s v="0005-0-04-03-01-01-06"/>
    <x v="10"/>
    <x v="10"/>
    <x v="10"/>
    <s v="01"/>
    <s v="06"/>
    <s v="01 Sistema de Emergencias 9-1-1"/>
    <s v="Contribución Patronal al Instituto Nacional de Aprendizaje"/>
    <s v="1.1.1.2"/>
    <x v="1"/>
    <x v="0"/>
    <s v="REMUNERACIONES"/>
    <s v="1.1"/>
    <s v="GASTOS DE CONSUMO"/>
    <s v="1"/>
    <n v="443993.75999999995"/>
  </r>
  <r>
    <s v="0005-0"/>
    <x v="0"/>
    <s v="0005-0-04"/>
    <x v="3"/>
    <s v="CONTRIBUCIONES PATRONALES AL DESARROLLO Y LA SEGURIDAD SOCIAL"/>
    <s v="0005-0-04-03-01-01-07"/>
    <x v="10"/>
    <x v="10"/>
    <x v="10"/>
    <s v="01"/>
    <s v="07"/>
    <s v="01 Sistema de Emergencias 9-1-1"/>
    <s v="Contribución Patronal al Instituto Nacional de Aprendizaje"/>
    <s v="1.1.1.2"/>
    <x v="1"/>
    <x v="0"/>
    <s v="REMUNERACIONES"/>
    <s v="1.1"/>
    <s v="GASTOS DE CONSUMO"/>
    <s v="1"/>
    <n v="1506814.76"/>
  </r>
  <r>
    <s v="0005-0"/>
    <x v="0"/>
    <s v="0005-0-04"/>
    <x v="3"/>
    <s v="CONTRIBUCIONES PATRONALES AL DESARROLLO Y LA SEGURIDAD SOCIAL"/>
    <s v="0005-0-04-03-01-01-08"/>
    <x v="10"/>
    <x v="10"/>
    <x v="10"/>
    <s v="01"/>
    <s v="08"/>
    <s v="01 Sistema de Emergencias 9-1-1"/>
    <s v="Contribución Patronal al Instituto Nacional de Aprendizaje"/>
    <s v="1.1.1.2"/>
    <x v="1"/>
    <x v="0"/>
    <s v="REMUNERACIONES"/>
    <s v="1.1"/>
    <s v="GASTOS DE CONSUMO"/>
    <s v="1"/>
    <n v="1510786.3800000001"/>
  </r>
  <r>
    <s v="0005-0"/>
    <x v="0"/>
    <s v="0005-0-04"/>
    <x v="3"/>
    <s v="CONTRIBUCIONES PATRONALES AL DESARROLLO Y LA SEGURIDAD SOCIAL"/>
    <s v="0005-0-04-03-01-01-09"/>
    <x v="10"/>
    <x v="10"/>
    <x v="10"/>
    <s v="01"/>
    <s v="09"/>
    <s v="01 Sistema de Emergencias 9-1-1"/>
    <s v="Contribución Patronal al Instituto Nacional de Aprendizaje"/>
    <s v="1.1.1.2"/>
    <x v="1"/>
    <x v="0"/>
    <s v="REMUNERACIONES"/>
    <s v="1.1"/>
    <s v="GASTOS DE CONSUMO"/>
    <s v="1"/>
    <n v="473851.47"/>
  </r>
  <r>
    <s v="0005-0"/>
    <x v="0"/>
    <s v="0005-0-04"/>
    <x v="3"/>
    <s v="CONTRIBUCIONES PATRONALES AL DESARROLLO Y LA SEGURIDAD SOCIAL"/>
    <s v="0005-0-04-03-01-01-10"/>
    <x v="10"/>
    <x v="10"/>
    <x v="10"/>
    <s v="01"/>
    <s v="10"/>
    <s v="01 Sistema de Emergencias 9-1-1"/>
    <s v="Contribución Patronal al Instituto Nacional de Aprendizaje"/>
    <s v="1.1.1.2"/>
    <x v="1"/>
    <x v="0"/>
    <s v="REMUNERACIONES"/>
    <s v="1.1"/>
    <s v="GASTOS DE CONSUMO"/>
    <s v="1"/>
    <n v="1449934.4600000002"/>
  </r>
  <r>
    <s v="0005-0"/>
    <x v="0"/>
    <s v="0005-0-04"/>
    <x v="3"/>
    <s v="CONTRIBUCIONES PATRONALES AL DESARROLLO Y LA SEGURIDAD SOCIAL"/>
    <s v="0005-0-04-03-01-01-12"/>
    <x v="10"/>
    <x v="10"/>
    <x v="10"/>
    <s v="01"/>
    <s v="12"/>
    <s v="01 Sistema de Emergencias 9-1-1"/>
    <s v="Contribución Patronal al Instituto Nacional de Aprendizaje"/>
    <s v="1.1.1.2"/>
    <x v="1"/>
    <x v="0"/>
    <s v="REMUNERACIONES"/>
    <s v="1.1"/>
    <s v="GASTOS DE CONSUMO"/>
    <s v="1"/>
    <n v="585086.80999999994"/>
  </r>
  <r>
    <s v="0005-0"/>
    <x v="0"/>
    <s v="0005-0-04"/>
    <x v="3"/>
    <s v="CONTRIBUCIONES PATRONALES AL DESARROLLO Y LA SEGURIDAD SOCIAL"/>
    <s v="0005-0-04-03-01-01-13"/>
    <x v="10"/>
    <x v="10"/>
    <x v="10"/>
    <s v="01"/>
    <s v="13"/>
    <s v="01 Sistema de Emergencias 9-1-1"/>
    <s v="Contribución Patronal al Instituto Nacional de Aprendizaje"/>
    <s v="1.1.1.2"/>
    <x v="1"/>
    <x v="0"/>
    <s v="REMUNERACIONES"/>
    <s v="1.1"/>
    <s v="GASTOS DE CONSUMO"/>
    <s v="1"/>
    <n v="771168.82"/>
  </r>
  <r>
    <s v="0005-0"/>
    <x v="0"/>
    <s v="0005-0-04"/>
    <x v="3"/>
    <s v="CONTRIBUCIONES PATRONALES AL DESARROLLO Y LA SEGURIDAD SOCIAL"/>
    <s v="0005-0-04-03-01-01-14"/>
    <x v="10"/>
    <x v="10"/>
    <x v="10"/>
    <s v="01"/>
    <s v="14"/>
    <s v="01 Sistema de Emergencias 9-1-1"/>
    <s v="Contribución Patronal al Instituto Nacional de Aprendizaje"/>
    <s v="1.1.1.2"/>
    <x v="1"/>
    <x v="0"/>
    <s v="REMUNERACIONES"/>
    <s v="1.1"/>
    <s v="GASTOS DE CONSUMO"/>
    <s v="1"/>
    <n v="20092144.620000001"/>
  </r>
  <r>
    <s v="0005-0"/>
    <x v="0"/>
    <s v="0005-0-04"/>
    <x v="3"/>
    <s v="CONTRIBUCIONES PATRONALES AL DESARROLLO Y LA SEGURIDAD SOCIAL"/>
    <s v="0005-0-04-03-01-01-15"/>
    <x v="10"/>
    <x v="10"/>
    <x v="10"/>
    <s v="01"/>
    <s v="15"/>
    <s v="01 Sistema de Emergencias 9-1-1"/>
    <s v="Contribución Patronal al Instituto Nacional de Aprendizaje"/>
    <s v="1.1.1.2"/>
    <x v="1"/>
    <x v="0"/>
    <s v="REMUNERACIONES"/>
    <s v="1.1"/>
    <s v="GASTOS DE CONSUMO"/>
    <s v="1"/>
    <n v="2057975.48"/>
  </r>
  <r>
    <s v="0005-0"/>
    <x v="0"/>
    <s v="0005-0-04"/>
    <x v="3"/>
    <s v="CONTRIBUCIONES PATRONALES AL DESARROLLO Y LA SEGURIDAD SOCIAL"/>
    <s v="0005-0-04-03-01-01-16"/>
    <x v="10"/>
    <x v="10"/>
    <x v="10"/>
    <s v="01"/>
    <s v="16"/>
    <s v="01 Sistema de Emergencias 9-1-1"/>
    <s v="Contribución Patronal al Instituto Nacional de Aprendizaje"/>
    <s v="1.1.1.2"/>
    <x v="1"/>
    <x v="0"/>
    <s v="REMUNERACIONES"/>
    <s v="1.1"/>
    <s v="GASTOS DE CONSUMO"/>
    <s v="1"/>
    <n v="630722.17999999993"/>
  </r>
  <r>
    <s v="0005-0"/>
    <x v="0"/>
    <s v="0005-0-04"/>
    <x v="3"/>
    <s v="CONTRIBUCIONES PATRONALES AL DESARROLLO Y LA SEGURIDAD SOCIAL"/>
    <s v="0005-0-04-03-01-01-18"/>
    <x v="10"/>
    <x v="10"/>
    <x v="10"/>
    <s v="01"/>
    <s v="18"/>
    <s v="01 Sistema de Emergencias 9-1-1"/>
    <s v="Contribución Patronal al Instituto Nacional de Aprendizaje"/>
    <s v="1.1.1.2"/>
    <x v="1"/>
    <x v="0"/>
    <s v="REMUNERACIONES"/>
    <s v="1.1"/>
    <s v="GASTOS DE CONSUMO"/>
    <s v="1"/>
    <n v="552893.52"/>
  </r>
  <r>
    <s v="0005-0"/>
    <x v="0"/>
    <s v="0005-0-04"/>
    <x v="3"/>
    <s v="CONTRIBUCIONES PATRONALES AL DESARROLLO Y LA SEGURIDAD SOCIAL"/>
    <s v="0005-0-04-03-01-01-19"/>
    <x v="10"/>
    <x v="10"/>
    <x v="10"/>
    <s v="01"/>
    <s v="19"/>
    <s v="01 Sistema de Emergencias 9-1-1"/>
    <s v="Contribución Patronal al Instituto Nacional de Aprendizaje"/>
    <s v="1.1.1.2"/>
    <x v="1"/>
    <x v="0"/>
    <s v="REMUNERACIONES"/>
    <s v="1.1"/>
    <s v="GASTOS DE CONSUMO"/>
    <s v="1"/>
    <n v="280185.14"/>
  </r>
  <r>
    <s v="0005-0"/>
    <x v="0"/>
    <s v="0005-0-04"/>
    <x v="3"/>
    <s v="CONTRIBUCIONES PATRONALES AL DESARROLLO Y LA SEGURIDAD SOCIAL"/>
    <s v="0005-0-04-03-01-01-20"/>
    <x v="10"/>
    <x v="10"/>
    <x v="10"/>
    <s v="01"/>
    <s v="20"/>
    <s v="01 Sistema de Emergencias 9-1-1"/>
    <s v="Contribución Patronal al Instituto Nacional de Aprendizaje"/>
    <s v="1.1.1.2"/>
    <x v="1"/>
    <x v="0"/>
    <s v="REMUNERACIONES"/>
    <s v="1.1"/>
    <s v="GASTOS DE CONSUMO"/>
    <s v="1"/>
    <n v="95730.329999999987"/>
  </r>
  <r>
    <s v="0005-0"/>
    <x v="0"/>
    <s v="0005-0-04"/>
    <x v="3"/>
    <s v="CONTRIBUCIONES PATRONALES AL DESARROLLO Y LA SEGURIDAD SOCIAL"/>
    <s v="0005-0-04-04-01-01-01"/>
    <x v="11"/>
    <x v="11"/>
    <x v="11"/>
    <s v="01"/>
    <s v="01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2016431.78"/>
  </r>
  <r>
    <s v="0005-0"/>
    <x v="0"/>
    <s v="0005-0-04"/>
    <x v="3"/>
    <s v="CONTRIBUCIONES PATRONALES AL DESARROLLO Y LA SEGURIDAD SOCIAL"/>
    <s v="0005-0-04-04-01-01-02"/>
    <x v="11"/>
    <x v="11"/>
    <x v="11"/>
    <s v="01"/>
    <s v="02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909971.58"/>
  </r>
  <r>
    <s v="0005-0"/>
    <x v="0"/>
    <s v="0005-0-04"/>
    <x v="3"/>
    <s v="CONTRIBUCIONES PATRONALES AL DESARROLLO Y LA SEGURIDAD SOCIAL"/>
    <s v="0005-0-04-04-01-01-03"/>
    <x v="11"/>
    <x v="11"/>
    <x v="11"/>
    <s v="01"/>
    <s v="03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1755752.29"/>
  </r>
  <r>
    <s v="0005-0"/>
    <x v="0"/>
    <s v="0005-0-04"/>
    <x v="3"/>
    <s v="CONTRIBUCIONES PATRONALES AL DESARROLLO Y LA SEGURIDAD SOCIAL"/>
    <s v="0005-0-04-04-01-01-04"/>
    <x v="11"/>
    <x v="11"/>
    <x v="11"/>
    <s v="01"/>
    <s v="04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3538323.95"/>
  </r>
  <r>
    <s v="0005-0"/>
    <x v="0"/>
    <s v="0005-0-04"/>
    <x v="3"/>
    <s v="CONTRIBUCIONES PATRONALES AL DESARROLLO Y LA SEGURIDAD SOCIAL"/>
    <s v="0005-0-04-04-01-01-06"/>
    <x v="11"/>
    <x v="11"/>
    <x v="11"/>
    <s v="01"/>
    <s v="06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1479979.2000000002"/>
  </r>
  <r>
    <s v="0005-0"/>
    <x v="0"/>
    <s v="0005-0-04"/>
    <x v="3"/>
    <s v="CONTRIBUCIONES PATRONALES AL DESARROLLO Y LA SEGURIDAD SOCIAL"/>
    <s v="0005-0-04-04-01-01-07"/>
    <x v="11"/>
    <x v="11"/>
    <x v="11"/>
    <s v="01"/>
    <s v="07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5022715.8499999996"/>
  </r>
  <r>
    <s v="0005-0"/>
    <x v="0"/>
    <s v="0005-0-04"/>
    <x v="3"/>
    <s v="CONTRIBUCIONES PATRONALES AL DESARROLLO Y LA SEGURIDAD SOCIAL"/>
    <s v="0005-0-04-04-01-01-08"/>
    <x v="11"/>
    <x v="11"/>
    <x v="11"/>
    <s v="01"/>
    <s v="08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5035954.6100000003"/>
  </r>
  <r>
    <s v="0005-0"/>
    <x v="0"/>
    <s v="0005-0-04"/>
    <x v="3"/>
    <s v="CONTRIBUCIONES PATRONALES AL DESARROLLO Y LA SEGURIDAD SOCIAL"/>
    <s v="0005-0-04-04-01-01-09"/>
    <x v="11"/>
    <x v="11"/>
    <x v="11"/>
    <s v="01"/>
    <s v="09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1579504.81"/>
  </r>
  <r>
    <s v="0005-0"/>
    <x v="0"/>
    <s v="0005-0-04"/>
    <x v="3"/>
    <s v="CONTRIBUCIONES PATRONALES AL DESARROLLO Y LA SEGURIDAD SOCIAL"/>
    <s v="0005-0-04-04-01-01-10"/>
    <x v="11"/>
    <x v="11"/>
    <x v="11"/>
    <s v="01"/>
    <s v="10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4833114.8600000003"/>
  </r>
  <r>
    <s v="0005-0"/>
    <x v="0"/>
    <s v="0005-0-04"/>
    <x v="3"/>
    <s v="CONTRIBUCIONES PATRONALES AL DESARROLLO Y LA SEGURIDAD SOCIAL"/>
    <s v="0005-0-04-04-01-01-12"/>
    <x v="11"/>
    <x v="11"/>
    <x v="11"/>
    <s v="01"/>
    <s v="12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1950289.36"/>
  </r>
  <r>
    <s v="0005-0"/>
    <x v="0"/>
    <s v="0005-0-04"/>
    <x v="3"/>
    <s v="CONTRIBUCIONES PATRONALES AL DESARROLLO Y LA SEGURIDAD SOCIAL"/>
    <s v="0005-0-04-04-01-01-13"/>
    <x v="11"/>
    <x v="11"/>
    <x v="11"/>
    <s v="01"/>
    <s v="13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2570562.7400000002"/>
  </r>
  <r>
    <s v="0005-0"/>
    <x v="0"/>
    <s v="0005-0-04"/>
    <x v="3"/>
    <s v="CONTRIBUCIONES PATRONALES AL DESARROLLO Y LA SEGURIDAD SOCIAL"/>
    <s v="0005-0-04-04-01-01-14"/>
    <x v="11"/>
    <x v="11"/>
    <x v="11"/>
    <s v="01"/>
    <s v="14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66973815.410000004"/>
  </r>
  <r>
    <s v="0005-0"/>
    <x v="0"/>
    <s v="0005-0-04"/>
    <x v="3"/>
    <s v="CONTRIBUCIONES PATRONALES AL DESARROLLO Y LA SEGURIDAD SOCIAL"/>
    <s v="0005-0-04-04-01-01-15"/>
    <x v="11"/>
    <x v="11"/>
    <x v="11"/>
    <s v="01"/>
    <s v="15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6859918.2599999998"/>
  </r>
  <r>
    <s v="0005-0"/>
    <x v="0"/>
    <s v="0005-0-04"/>
    <x v="3"/>
    <s v="CONTRIBUCIONES PATRONALES AL DESARROLLO Y LA SEGURIDAD SOCIAL"/>
    <s v="0005-0-04-04-01-01-16"/>
    <x v="11"/>
    <x v="11"/>
    <x v="11"/>
    <s v="01"/>
    <s v="16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2102407.27"/>
  </r>
  <r>
    <s v="0005-0"/>
    <x v="0"/>
    <s v="0005-0-04"/>
    <x v="3"/>
    <s v="CONTRIBUCIONES PATRONALES AL DESARROLLO Y LA SEGURIDAD SOCIAL"/>
    <s v="0005-0-04-04-01-01-18"/>
    <x v="11"/>
    <x v="11"/>
    <x v="11"/>
    <s v="01"/>
    <s v="18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1842978.38"/>
  </r>
  <r>
    <s v="0005-0"/>
    <x v="0"/>
    <s v="0005-0-04"/>
    <x v="3"/>
    <s v="CONTRIBUCIONES PATRONALES AL DESARROLLO Y LA SEGURIDAD SOCIAL"/>
    <s v="0005-0-04-04-01-01-19"/>
    <x v="11"/>
    <x v="11"/>
    <x v="11"/>
    <s v="01"/>
    <s v="19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933950.45"/>
  </r>
  <r>
    <s v="0005-0"/>
    <x v="0"/>
    <s v="0005-0-04"/>
    <x v="3"/>
    <s v="CONTRIBUCIONES PATRONALES AL DESARROLLO Y LA SEGURIDAD SOCIAL"/>
    <s v="0005-0-04-04-01-01-20"/>
    <x v="11"/>
    <x v="11"/>
    <x v="11"/>
    <s v="01"/>
    <s v="20"/>
    <s v="01 Sistema de Emergencias 9-1-1"/>
    <s v="Contribución Patronal al Fondo de Desarrollo Social y Asignaciones Familiares"/>
    <s v="1.1.1.2"/>
    <x v="1"/>
    <x v="0"/>
    <s v="REMUNERACIONES"/>
    <s v="1.1"/>
    <s v="GASTOS DE CONSUMO"/>
    <s v="1"/>
    <n v="319101.12000000005"/>
  </r>
  <r>
    <s v="0005-0"/>
    <x v="0"/>
    <s v="0005-0-04"/>
    <x v="3"/>
    <s v="CONTRIBUCIONES PATRONALES AL DESARROLLO Y LA SEGURIDAD SOCIAL"/>
    <s v="0005-0-04-05-01-01-01"/>
    <x v="12"/>
    <x v="12"/>
    <x v="12"/>
    <s v="01"/>
    <s v="01"/>
    <s v="01 Sistema de Emergencias 9-1-1"/>
    <s v="Contribución Patronal al Banco Popular y de Desarrollo Comunal"/>
    <s v="1.1.1.2"/>
    <x v="1"/>
    <x v="0"/>
    <s v="REMUNERACIONES"/>
    <s v="1.1"/>
    <s v="GASTOS DE CONSUMO"/>
    <s v="1"/>
    <n v="201643.18"/>
  </r>
  <r>
    <s v="0005-0"/>
    <x v="0"/>
    <s v="0005-0-04"/>
    <x v="3"/>
    <s v="CONTRIBUCIONES PATRONALES AL DESARROLLO Y LA SEGURIDAD SOCIAL"/>
    <s v="0005-0-04-05-01-01-02"/>
    <x v="12"/>
    <x v="12"/>
    <x v="12"/>
    <s v="01"/>
    <s v="02"/>
    <s v="01 Sistema de Emergencias 9-1-1"/>
    <s v="Contribución Patronal al Banco Popular y de Desarrollo Comunal"/>
    <s v="1.1.1.2"/>
    <x v="1"/>
    <x v="0"/>
    <s v="REMUNERACIONES"/>
    <s v="1.1"/>
    <s v="GASTOS DE CONSUMO"/>
    <s v="1"/>
    <n v="90997.16"/>
  </r>
  <r>
    <s v="0005-0"/>
    <x v="0"/>
    <s v="0005-0-04"/>
    <x v="3"/>
    <s v="CONTRIBUCIONES PATRONALES AL DESARROLLO Y LA SEGURIDAD SOCIAL"/>
    <s v="0005-0-04-05-01-01-03"/>
    <x v="12"/>
    <x v="12"/>
    <x v="12"/>
    <s v="01"/>
    <s v="03"/>
    <s v="01 Sistema de Emergencias 9-1-1"/>
    <s v="Contribución Patronal al Banco Popular y de Desarrollo Comunal"/>
    <s v="1.1.1.2"/>
    <x v="1"/>
    <x v="0"/>
    <s v="REMUNERACIONES"/>
    <s v="1.1"/>
    <s v="GASTOS DE CONSUMO"/>
    <s v="1"/>
    <n v="175575.22999999998"/>
  </r>
  <r>
    <s v="0005-0"/>
    <x v="0"/>
    <s v="0005-0-04"/>
    <x v="3"/>
    <s v="CONTRIBUCIONES PATRONALES AL DESARROLLO Y LA SEGURIDAD SOCIAL"/>
    <s v="0005-0-04-05-01-01-04"/>
    <x v="12"/>
    <x v="12"/>
    <x v="12"/>
    <s v="01"/>
    <s v="04"/>
    <s v="01 Sistema de Emergencias 9-1-1"/>
    <s v="Contribución Patronal al Banco Popular y de Desarrollo Comunal"/>
    <s v="1.1.1.2"/>
    <x v="1"/>
    <x v="0"/>
    <s v="REMUNERACIONES"/>
    <s v="1.1"/>
    <s v="GASTOS DE CONSUMO"/>
    <s v="1"/>
    <n v="353832.39999999997"/>
  </r>
  <r>
    <s v="0005-0"/>
    <x v="0"/>
    <s v="0005-0-04"/>
    <x v="3"/>
    <s v="CONTRIBUCIONES PATRONALES AL DESARROLLO Y LA SEGURIDAD SOCIAL"/>
    <s v="0005-0-04-05-01-01-06"/>
    <x v="12"/>
    <x v="12"/>
    <x v="12"/>
    <s v="01"/>
    <s v="06"/>
    <s v="01 Sistema de Emergencias 9-1-1"/>
    <s v="Contribución Patronal al Banco Popular y de Desarrollo Comunal"/>
    <s v="1.1.1.2"/>
    <x v="1"/>
    <x v="0"/>
    <s v="REMUNERACIONES"/>
    <s v="1.1"/>
    <s v="GASTOS DE CONSUMO"/>
    <s v="1"/>
    <n v="147997.92000000001"/>
  </r>
  <r>
    <s v="0005-0"/>
    <x v="0"/>
    <s v="0005-0-04"/>
    <x v="3"/>
    <s v="CONTRIBUCIONES PATRONALES AL DESARROLLO Y LA SEGURIDAD SOCIAL"/>
    <s v="0005-0-04-05-01-01-07"/>
    <x v="12"/>
    <x v="12"/>
    <x v="12"/>
    <s v="01"/>
    <s v="07"/>
    <s v="01 Sistema de Emergencias 9-1-1"/>
    <s v="Contribución Patronal al Banco Popular y de Desarrollo Comunal"/>
    <s v="1.1.1.2"/>
    <x v="1"/>
    <x v="0"/>
    <s v="REMUNERACIONES"/>
    <s v="1.1"/>
    <s v="GASTOS DE CONSUMO"/>
    <s v="1"/>
    <n v="502271.58999999997"/>
  </r>
  <r>
    <s v="0005-0"/>
    <x v="0"/>
    <s v="0005-0-04"/>
    <x v="3"/>
    <s v="CONTRIBUCIONES PATRONALES AL DESARROLLO Y LA SEGURIDAD SOCIAL"/>
    <s v="0005-0-04-05-01-01-08"/>
    <x v="12"/>
    <x v="12"/>
    <x v="12"/>
    <s v="01"/>
    <s v="08"/>
    <s v="01 Sistema de Emergencias 9-1-1"/>
    <s v="Contribución Patronal al Banco Popular y de Desarrollo Comunal"/>
    <s v="1.1.1.2"/>
    <x v="1"/>
    <x v="0"/>
    <s v="REMUNERACIONES"/>
    <s v="1.1"/>
    <s v="GASTOS DE CONSUMO"/>
    <s v="1"/>
    <n v="503595.45999999996"/>
  </r>
  <r>
    <s v="0005-0"/>
    <x v="0"/>
    <s v="0005-0-04"/>
    <x v="3"/>
    <s v="CONTRIBUCIONES PATRONALES AL DESARROLLO Y LA SEGURIDAD SOCIAL"/>
    <s v="0005-0-04-05-01-01-09"/>
    <x v="12"/>
    <x v="12"/>
    <x v="12"/>
    <s v="01"/>
    <s v="09"/>
    <s v="01 Sistema de Emergencias 9-1-1"/>
    <s v="Contribución Patronal al Banco Popular y de Desarrollo Comunal"/>
    <s v="1.1.1.2"/>
    <x v="1"/>
    <x v="0"/>
    <s v="REMUNERACIONES"/>
    <s v="1.1"/>
    <s v="GASTOS DE CONSUMO"/>
    <s v="1"/>
    <n v="157950.49"/>
  </r>
  <r>
    <s v="0005-0"/>
    <x v="0"/>
    <s v="0005-0-04"/>
    <x v="3"/>
    <s v="CONTRIBUCIONES PATRONALES AL DESARROLLO Y LA SEGURIDAD SOCIAL"/>
    <s v="0005-0-04-05-01-01-10"/>
    <x v="12"/>
    <x v="12"/>
    <x v="12"/>
    <s v="01"/>
    <s v="10"/>
    <s v="01 Sistema de Emergencias 9-1-1"/>
    <s v="Contribución Patronal al Banco Popular y de Desarrollo Comunal"/>
    <s v="1.1.1.2"/>
    <x v="1"/>
    <x v="0"/>
    <s v="REMUNERACIONES"/>
    <s v="1.1"/>
    <s v="GASTOS DE CONSUMO"/>
    <s v="1"/>
    <n v="483311.49"/>
  </r>
  <r>
    <s v="0005-0"/>
    <x v="0"/>
    <s v="0005-0-04"/>
    <x v="3"/>
    <s v="CONTRIBUCIONES PATRONALES AL DESARROLLO Y LA SEGURIDAD SOCIAL"/>
    <s v="0005-0-04-05-01-01-12"/>
    <x v="12"/>
    <x v="12"/>
    <x v="12"/>
    <s v="01"/>
    <s v="12"/>
    <s v="01 Sistema de Emergencias 9-1-1"/>
    <s v="Contribución Patronal al Banco Popular y de Desarrollo Comunal"/>
    <s v="1.1.1.2"/>
    <x v="1"/>
    <x v="0"/>
    <s v="REMUNERACIONES"/>
    <s v="1.1"/>
    <s v="GASTOS DE CONSUMO"/>
    <s v="1"/>
    <n v="195028.94"/>
  </r>
  <r>
    <s v="0005-0"/>
    <x v="0"/>
    <s v="0005-0-04"/>
    <x v="3"/>
    <s v="CONTRIBUCIONES PATRONALES AL DESARROLLO Y LA SEGURIDAD SOCIAL"/>
    <s v="0005-0-04-05-01-01-13"/>
    <x v="12"/>
    <x v="12"/>
    <x v="12"/>
    <s v="01"/>
    <s v="13"/>
    <s v="01 Sistema de Emergencias 9-1-1"/>
    <s v="Contribución Patronal al Banco Popular y de Desarrollo Comunal"/>
    <s v="1.1.1.2"/>
    <x v="1"/>
    <x v="0"/>
    <s v="REMUNERACIONES"/>
    <s v="1.1"/>
    <s v="GASTOS DE CONSUMO"/>
    <s v="1"/>
    <n v="257056.27"/>
  </r>
  <r>
    <s v="0005-0"/>
    <x v="0"/>
    <s v="0005-0-04"/>
    <x v="3"/>
    <s v="CONTRIBUCIONES PATRONALES AL DESARROLLO Y LA SEGURIDAD SOCIAL"/>
    <s v="0005-0-04-05-01-01-14"/>
    <x v="12"/>
    <x v="12"/>
    <x v="12"/>
    <s v="01"/>
    <s v="14"/>
    <s v="01 Sistema de Emergencias 9-1-1"/>
    <s v="Contribución Patronal al Banco Popular y de Desarrollo Comunal"/>
    <s v="1.1.1.2"/>
    <x v="1"/>
    <x v="0"/>
    <s v="REMUNERACIONES"/>
    <s v="1.1"/>
    <s v="GASTOS DE CONSUMO"/>
    <s v="1"/>
    <n v="6697381.5399999991"/>
  </r>
  <r>
    <s v="0005-0"/>
    <x v="0"/>
    <s v="0005-0-04"/>
    <x v="3"/>
    <s v="CONTRIBUCIONES PATRONALES AL DESARROLLO Y LA SEGURIDAD SOCIAL"/>
    <s v="0005-0-04-05-01-01-15"/>
    <x v="12"/>
    <x v="12"/>
    <x v="12"/>
    <s v="01"/>
    <s v="15"/>
    <s v="01 Sistema de Emergencias 9-1-1"/>
    <s v="Contribución Patronal al Banco Popular y de Desarrollo Comunal"/>
    <s v="1.1.1.2"/>
    <x v="1"/>
    <x v="0"/>
    <s v="REMUNERACIONES"/>
    <s v="1.1"/>
    <s v="GASTOS DE CONSUMO"/>
    <s v="1"/>
    <n v="685991.83000000007"/>
  </r>
  <r>
    <s v="0005-0"/>
    <x v="0"/>
    <s v="0005-0-04"/>
    <x v="3"/>
    <s v="CONTRIBUCIONES PATRONALES AL DESARROLLO Y LA SEGURIDAD SOCIAL"/>
    <s v="0005-0-04-05-01-01-16"/>
    <x v="12"/>
    <x v="12"/>
    <x v="12"/>
    <s v="01"/>
    <s v="16"/>
    <s v="01 Sistema de Emergencias 9-1-1"/>
    <s v="Contribución Patronal al Banco Popular y de Desarrollo Comunal"/>
    <s v="1.1.1.2"/>
    <x v="1"/>
    <x v="0"/>
    <s v="REMUNERACIONES"/>
    <s v="1.1"/>
    <s v="GASTOS DE CONSUMO"/>
    <s v="1"/>
    <n v="210240.72399999999"/>
  </r>
  <r>
    <s v="0005-0"/>
    <x v="0"/>
    <s v="0005-0-04"/>
    <x v="3"/>
    <s v="CONTRIBUCIONES PATRONALES AL DESARROLLO Y LA SEGURIDAD SOCIAL"/>
    <s v="0005-0-04-05-01-01-18"/>
    <x v="12"/>
    <x v="12"/>
    <x v="12"/>
    <s v="01"/>
    <s v="18"/>
    <s v="01 Sistema de Emergencias 9-1-1"/>
    <s v="Contribución Patronal al Banco Popular y de Desarrollo Comunal"/>
    <s v="1.1.1.2"/>
    <x v="1"/>
    <x v="0"/>
    <s v="REMUNERACIONES"/>
    <s v="1.1"/>
    <s v="GASTOS DE CONSUMO"/>
    <s v="1"/>
    <n v="184297.84"/>
  </r>
  <r>
    <s v="0005-0"/>
    <x v="0"/>
    <s v="0005-0-04"/>
    <x v="3"/>
    <s v="CONTRIBUCIONES PATRONALES AL DESARROLLO Y LA SEGURIDAD SOCIAL"/>
    <s v="0005-0-04-05-01-01-19"/>
    <x v="12"/>
    <x v="12"/>
    <x v="12"/>
    <s v="01"/>
    <s v="19"/>
    <s v="01 Sistema de Emergencias 9-1-1"/>
    <s v="Contribución Patronal al Banco Popular y de Desarrollo Comunal"/>
    <s v="1.1.1.2"/>
    <x v="1"/>
    <x v="0"/>
    <s v="REMUNERACIONES"/>
    <s v="1.1"/>
    <s v="GASTOS DE CONSUMO"/>
    <s v="1"/>
    <n v="93395.05"/>
  </r>
  <r>
    <s v="0005-0"/>
    <x v="0"/>
    <s v="0005-0-04"/>
    <x v="3"/>
    <s v="CONTRIBUCIONES PATRONALES AL DESARROLLO Y LA SEGURIDAD SOCIAL"/>
    <s v="0005-0-04-05-01-01-20"/>
    <x v="12"/>
    <x v="12"/>
    <x v="12"/>
    <s v="01"/>
    <s v="20"/>
    <s v="01 Sistema de Emergencias 9-1-1"/>
    <s v="Contribución Patronal al Banco Popular y de Desarrollo Comunal"/>
    <s v="1.1.1.2"/>
    <x v="1"/>
    <x v="0"/>
    <s v="REMUNERACIONES"/>
    <s v="1.1"/>
    <s v="GASTOS DE CONSUMO"/>
    <s v="1"/>
    <n v="31910.11"/>
  </r>
  <r>
    <s v="0005-0"/>
    <x v="0"/>
    <s v="0005-0-05"/>
    <x v="4"/>
    <s v="CONTRIBUCIONES PATRONALES A FONDOS DE PENSIONES Y OTROS FONDOS DE CAPITALIZACIÓN"/>
    <s v="0005-0-05-01-01-01-01"/>
    <x v="13"/>
    <x v="13"/>
    <x v="13"/>
    <s v="01"/>
    <s v="01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2520539.7200000002"/>
  </r>
  <r>
    <s v="0005-0"/>
    <x v="0"/>
    <s v="0005-0-05"/>
    <x v="4"/>
    <s v="CONTRIBUCIONES PATRONALES A FONDOS DE PENSIONES Y OTROS FONDOS DE CAPITALIZACIÓN"/>
    <s v="0005-0-05-01-01-01-02"/>
    <x v="13"/>
    <x v="13"/>
    <x v="13"/>
    <s v="01"/>
    <s v="02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955470.16"/>
  </r>
  <r>
    <s v="0005-0"/>
    <x v="0"/>
    <s v="0005-0-05"/>
    <x v="4"/>
    <s v="CONTRIBUCIONES PATRONALES A FONDOS DE PENSIONES Y OTROS FONDOS DE CAPITALIZACIÓN"/>
    <s v="0005-0-05-01-01-01-03"/>
    <x v="13"/>
    <x v="13"/>
    <x v="13"/>
    <s v="01"/>
    <s v="03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1843539.9000000001"/>
  </r>
  <r>
    <s v="0005-0"/>
    <x v="0"/>
    <s v="0005-0-05"/>
    <x v="4"/>
    <s v="CONTRIBUCIONES PATRONALES A FONDOS DE PENSIONES Y OTROS FONDOS DE CAPITALIZACIÓN"/>
    <s v="0005-0-05-01-01-01-04"/>
    <x v="13"/>
    <x v="13"/>
    <x v="13"/>
    <s v="01"/>
    <s v="04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3918185.5200000005"/>
  </r>
  <r>
    <s v="0005-0"/>
    <x v="0"/>
    <s v="0005-0-05"/>
    <x v="4"/>
    <s v="CONTRIBUCIONES PATRONALES A FONDOS DE PENSIONES Y OTROS FONDOS DE CAPITALIZACIÓN"/>
    <s v="0005-0-05-01-01-01-06"/>
    <x v="13"/>
    <x v="13"/>
    <x v="13"/>
    <s v="01"/>
    <s v="06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1849974"/>
  </r>
  <r>
    <s v="0005-0"/>
    <x v="0"/>
    <s v="0005-0-05"/>
    <x v="4"/>
    <s v="CONTRIBUCIONES PATRONALES A FONDOS DE PENSIONES Y OTROS FONDOS DE CAPITALIZACIÓN"/>
    <s v="0005-0-05-01-01-01-07"/>
    <x v="13"/>
    <x v="13"/>
    <x v="13"/>
    <s v="01"/>
    <s v="07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5503646.1100000003"/>
  </r>
  <r>
    <s v="0005-0"/>
    <x v="0"/>
    <s v="0005-0-05"/>
    <x v="4"/>
    <s v="CONTRIBUCIONES PATRONALES A FONDOS DE PENSIONES Y OTROS FONDOS DE CAPITALIZACIÓN"/>
    <s v="0005-0-05-01-01-01-08"/>
    <x v="13"/>
    <x v="13"/>
    <x v="13"/>
    <s v="01"/>
    <s v="08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5513152.7699999996"/>
  </r>
  <r>
    <s v="0005-0"/>
    <x v="0"/>
    <s v="0005-0-05"/>
    <x v="4"/>
    <s v="CONTRIBUCIONES PATRONALES A FONDOS DE PENSIONES Y OTROS FONDOS DE CAPITALIZACIÓN"/>
    <s v="0005-0-05-01-01-01-09"/>
    <x v="13"/>
    <x v="13"/>
    <x v="13"/>
    <s v="01"/>
    <s v="09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1658480.15"/>
  </r>
  <r>
    <s v="0005-0"/>
    <x v="0"/>
    <s v="0005-0-05"/>
    <x v="4"/>
    <s v="CONTRIBUCIONES PATRONALES A FONDOS DE PENSIONES Y OTROS FONDOS DE CAPITALIZACIÓN"/>
    <s v="0005-0-05-01-01-01-10"/>
    <x v="13"/>
    <x v="13"/>
    <x v="13"/>
    <s v="01"/>
    <s v="10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5455664.5900000008"/>
  </r>
  <r>
    <s v="0005-0"/>
    <x v="0"/>
    <s v="0005-0-05"/>
    <x v="4"/>
    <s v="CONTRIBUCIONES PATRONALES A FONDOS DE PENSIONES Y OTROS FONDOS DE CAPITALIZACIÓN"/>
    <s v="0005-0-05-01-01-01-12"/>
    <x v="13"/>
    <x v="13"/>
    <x v="13"/>
    <s v="01"/>
    <s v="12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2047803.8299999998"/>
  </r>
  <r>
    <s v="0005-0"/>
    <x v="0"/>
    <s v="0005-0-05"/>
    <x v="4"/>
    <s v="CONTRIBUCIONES PATRONALES A FONDOS DE PENSIONES Y OTROS FONDOS DE CAPITALIZACIÓN"/>
    <s v="0005-0-05-01-01-01-13"/>
    <x v="13"/>
    <x v="13"/>
    <x v="13"/>
    <s v="01"/>
    <s v="13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2699090.8699999996"/>
  </r>
  <r>
    <s v="0005-0"/>
    <x v="0"/>
    <s v="0005-0-05"/>
    <x v="4"/>
    <s v="CONTRIBUCIONES PATRONALES A FONDOS DE PENSIONES Y OTROS FONDOS DE CAPITALIZACIÓN"/>
    <s v="0005-0-05-01-01-01-14"/>
    <x v="13"/>
    <x v="13"/>
    <x v="13"/>
    <s v="01"/>
    <s v="14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77373302.850000009"/>
  </r>
  <r>
    <s v="0005-0"/>
    <x v="0"/>
    <s v="0005-0-05"/>
    <x v="4"/>
    <s v="CONTRIBUCIONES PATRONALES A FONDOS DE PENSIONES Y OTROS FONDOS DE CAPITALIZACIÓN"/>
    <s v="0005-0-05-01-01-01-15"/>
    <x v="13"/>
    <x v="13"/>
    <x v="13"/>
    <s v="01"/>
    <s v="15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7418374.54"/>
  </r>
  <r>
    <s v="0005-0"/>
    <x v="0"/>
    <s v="0005-0-05"/>
    <x v="4"/>
    <s v="CONTRIBUCIONES PATRONALES A FONDOS DE PENSIONES Y OTROS FONDOS DE CAPITALIZACIÓN"/>
    <s v="0005-0-05-01-01-01-16"/>
    <x v="13"/>
    <x v="13"/>
    <x v="13"/>
    <s v="01"/>
    <s v="16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2207527.6300000004"/>
  </r>
  <r>
    <s v="0005-0"/>
    <x v="0"/>
    <s v="0005-0-05"/>
    <x v="4"/>
    <s v="CONTRIBUCIONES PATRONALES A FONDOS DE PENSIONES Y OTROS FONDOS DE CAPITALIZACIÓN"/>
    <s v="0005-0-05-01-01-01-18"/>
    <x v="13"/>
    <x v="13"/>
    <x v="13"/>
    <s v="01"/>
    <s v="18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2089560.87"/>
  </r>
  <r>
    <s v="0005-0"/>
    <x v="0"/>
    <s v="0005-0-05"/>
    <x v="4"/>
    <s v="CONTRIBUCIONES PATRONALES A FONDOS DE PENSIONES Y OTROS FONDOS DE CAPITALIZACIÓN"/>
    <s v="0005-0-05-01-01-01-19"/>
    <x v="13"/>
    <x v="13"/>
    <x v="13"/>
    <s v="01"/>
    <s v="19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980647.98"/>
  </r>
  <r>
    <s v="0005-0"/>
    <x v="0"/>
    <s v="0005-0-05"/>
    <x v="4"/>
    <s v="CONTRIBUCIONES PATRONALES A FONDOS DE PENSIONES Y OTROS FONDOS DE CAPITALIZACIÓN"/>
    <s v="0005-0-05-01-01-01-20"/>
    <x v="13"/>
    <x v="13"/>
    <x v="13"/>
    <s v="01"/>
    <s v="20"/>
    <s v="01 Sistema de Emergencias 9-1-1"/>
    <s v="Contribución Patronal al Seguro de Pensiones de la Caja Costarricense de Seguro Social"/>
    <s v="1.1.1.2"/>
    <x v="1"/>
    <x v="0"/>
    <s v="REMUNERACIONES"/>
    <s v="1.1"/>
    <s v="GASTOS DE CONSUMO"/>
    <s v="1"/>
    <n v="398876.39"/>
  </r>
  <r>
    <s v="0005-0"/>
    <x v="0"/>
    <s v="0005-0-05"/>
    <x v="4"/>
    <s v="CONTRIBUCIONES PATRONALES A FONDOS DE PENSIONES Y OTROS FONDOS DE CAPITALIZACIÓN"/>
    <s v="0005-0-05-02-01-01-01"/>
    <x v="14"/>
    <x v="14"/>
    <x v="14"/>
    <s v="01"/>
    <s v="01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806572.71"/>
  </r>
  <r>
    <s v="0005-0"/>
    <x v="0"/>
    <s v="0005-0-05"/>
    <x v="4"/>
    <s v="CONTRIBUCIONES PATRONALES A FONDOS DE PENSIONES Y OTROS FONDOS DE CAPITALIZACIÓN"/>
    <s v="0005-0-05-02-01-01-02"/>
    <x v="14"/>
    <x v="14"/>
    <x v="14"/>
    <s v="01"/>
    <s v="02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1091965.8999999999"/>
  </r>
  <r>
    <s v="0005-0"/>
    <x v="0"/>
    <s v="0005-0-05"/>
    <x v="4"/>
    <s v="CONTRIBUCIONES PATRONALES A FONDOS DE PENSIONES Y OTROS FONDOS DE CAPITALIZACIÓN"/>
    <s v="0005-0-05-02-01-01-03"/>
    <x v="14"/>
    <x v="14"/>
    <x v="14"/>
    <s v="01"/>
    <s v="03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2106902.75"/>
  </r>
  <r>
    <s v="0005-0"/>
    <x v="0"/>
    <s v="0005-0-05"/>
    <x v="4"/>
    <s v="CONTRIBUCIONES PATRONALES A FONDOS DE PENSIONES Y OTROS FONDOS DE CAPITALIZACIÓN"/>
    <s v="0005-0-05-02-01-01-04"/>
    <x v="14"/>
    <x v="14"/>
    <x v="14"/>
    <s v="01"/>
    <s v="04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3434207.28"/>
  </r>
  <r>
    <s v="0005-0"/>
    <x v="0"/>
    <s v="0005-0-05"/>
    <x v="4"/>
    <s v="CONTRIBUCIONES PATRONALES A FONDOS DE PENSIONES Y OTROS FONDOS DE CAPITALIZACIÓN"/>
    <s v="0005-0-05-02-01-01-06"/>
    <x v="14"/>
    <x v="14"/>
    <x v="14"/>
    <s v="01"/>
    <s v="06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591991.68000000005"/>
  </r>
  <r>
    <s v="0005-0"/>
    <x v="0"/>
    <s v="0005-0-05"/>
    <x v="4"/>
    <s v="CONTRIBUCIONES PATRONALES A FONDOS DE PENSIONES Y OTROS FONDOS DE CAPITALIZACIÓN"/>
    <s v="0005-0-05-02-01-01-07"/>
    <x v="14"/>
    <x v="14"/>
    <x v="14"/>
    <s v="01"/>
    <s v="07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5108081.17"/>
  </r>
  <r>
    <s v="0005-0"/>
    <x v="0"/>
    <s v="0005-0-05"/>
    <x v="4"/>
    <s v="CONTRIBUCIONES PATRONALES A FONDOS DE PENSIONES Y OTROS FONDOS DE CAPITALIZACIÓN"/>
    <s v="0005-0-05-02-01-01-08"/>
    <x v="14"/>
    <x v="14"/>
    <x v="14"/>
    <s v="01"/>
    <s v="08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5141543.8"/>
  </r>
  <r>
    <s v="0005-0"/>
    <x v="0"/>
    <s v="0005-0-05"/>
    <x v="4"/>
    <s v="CONTRIBUCIONES PATRONALES A FONDOS DE PENSIONES Y OTROS FONDOS DE CAPITALIZACIÓN"/>
    <s v="0005-0-05-02-01-01-09"/>
    <x v="14"/>
    <x v="14"/>
    <x v="14"/>
    <s v="01"/>
    <s v="09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1895405.8800000001"/>
  </r>
  <r>
    <s v="0005-0"/>
    <x v="0"/>
    <s v="0005-0-05"/>
    <x v="4"/>
    <s v="CONTRIBUCIONES PATRONALES A FONDOS DE PENSIONES Y OTROS FONDOS DE CAPITALIZACIÓN"/>
    <s v="0005-0-05-02-01-01-10"/>
    <x v="14"/>
    <x v="14"/>
    <x v="14"/>
    <s v="01"/>
    <s v="10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4276161.88"/>
  </r>
  <r>
    <s v="0005-0"/>
    <x v="0"/>
    <s v="0005-0-05"/>
    <x v="4"/>
    <s v="CONTRIBUCIONES PATRONALES A FONDOS DE PENSIONES Y OTROS FONDOS DE CAPITALIZACIÓN"/>
    <s v="0005-0-05-02-01-01-12"/>
    <x v="14"/>
    <x v="14"/>
    <x v="14"/>
    <s v="01"/>
    <s v="12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2340347.23"/>
  </r>
  <r>
    <s v="0005-0"/>
    <x v="0"/>
    <s v="0005-0-05"/>
    <x v="4"/>
    <s v="CONTRIBUCIONES PATRONALES A FONDOS DE PENSIONES Y OTROS FONDOS DE CAPITALIZACIÓN"/>
    <s v="0005-0-05-02-01-01-13"/>
    <x v="14"/>
    <x v="14"/>
    <x v="14"/>
    <s v="01"/>
    <s v="13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3084675.29"/>
  </r>
  <r>
    <s v="0005-0"/>
    <x v="0"/>
    <s v="0005-0-05"/>
    <x v="4"/>
    <s v="CONTRIBUCIONES PATRONALES A FONDOS DE PENSIONES Y OTROS FONDOS DE CAPITALIZACIÓN"/>
    <s v="0005-0-05-02-01-01-14"/>
    <x v="14"/>
    <x v="14"/>
    <x v="14"/>
    <s v="01"/>
    <s v="14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52165391.82"/>
  </r>
  <r>
    <s v="0005-0"/>
    <x v="0"/>
    <s v="0005-0-05"/>
    <x v="4"/>
    <s v="CONTRIBUCIONES PATRONALES A FONDOS DE PENSIONES Y OTROS FONDOS DE CAPITALIZACIÓN"/>
    <s v="0005-0-05-02-01-01-15"/>
    <x v="14"/>
    <x v="14"/>
    <x v="14"/>
    <s v="01"/>
    <s v="15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7370060.4400000004"/>
  </r>
  <r>
    <s v="0005-0"/>
    <x v="0"/>
    <s v="0005-0-05"/>
    <x v="4"/>
    <s v="CONTRIBUCIONES PATRONALES A FONDOS DE PENSIONES Y OTROS FONDOS DE CAPITALIZACIÓN"/>
    <s v="0005-0-05-02-01-01-16"/>
    <x v="14"/>
    <x v="14"/>
    <x v="14"/>
    <s v="01"/>
    <s v="16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2522888.7199999997"/>
  </r>
  <r>
    <s v="0005-0"/>
    <x v="0"/>
    <s v="0005-0-05"/>
    <x v="4"/>
    <s v="CONTRIBUCIONES PATRONALES A FONDOS DE PENSIONES Y OTROS FONDOS DE CAPITALIZACIÓN"/>
    <s v="0005-0-05-02-01-01-18"/>
    <x v="14"/>
    <x v="14"/>
    <x v="14"/>
    <s v="01"/>
    <s v="18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1593839.78"/>
  </r>
  <r>
    <s v="0005-0"/>
    <x v="0"/>
    <s v="0005-0-05"/>
    <x v="4"/>
    <s v="CONTRIBUCIONES PATRONALES A FONDOS DE PENSIONES Y OTROS FONDOS DE CAPITALIZACIÓN"/>
    <s v="0005-0-05-02-01-01-19"/>
    <x v="14"/>
    <x v="14"/>
    <x v="14"/>
    <s v="01"/>
    <s v="19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1120740.5399999998"/>
  </r>
  <r>
    <s v="0005-0"/>
    <x v="0"/>
    <s v="0005-0-05"/>
    <x v="4"/>
    <s v="CONTRIBUCIONES PATRONALES A FONDOS DE PENSIONES Y OTROS FONDOS DE CAPITALIZACIÓN"/>
    <s v="0005-0-05-02-01-01-20"/>
    <x v="14"/>
    <x v="14"/>
    <x v="14"/>
    <s v="01"/>
    <s v="20"/>
    <s v="01 Sistema de Emergencias 9-1-1"/>
    <s v="Aporte Patronal al Régimen Obligatorio de Pensiones Complementarias"/>
    <s v="1.1.1.2"/>
    <x v="1"/>
    <x v="0"/>
    <s v="REMUNERACIONES"/>
    <s v="1.1"/>
    <s v="GASTOS DE CONSUMO"/>
    <s v="1"/>
    <n v="127640.44999999998"/>
  </r>
  <r>
    <s v="0005-0"/>
    <x v="0"/>
    <s v="0005-0-05"/>
    <x v="4"/>
    <s v="CONTRIBUCIONES PATRONALES A FONDOS DE PENSIONES Y OTROS FONDOS DE CAPITALIZACIÓN"/>
    <s v="0005-0-05-03-01-01-01"/>
    <x v="15"/>
    <x v="15"/>
    <x v="15"/>
    <s v="01"/>
    <s v="01"/>
    <s v="01 Sistema de Emergencias 9-1-1"/>
    <s v="Aporte Patronal al Fondo de Capitalización Laboral"/>
    <s v="1.1.1.2"/>
    <x v="1"/>
    <x v="0"/>
    <s v="REMUNERACIONES"/>
    <s v="1.1"/>
    <s v="GASTOS DE CONSUMO"/>
    <s v="1"/>
    <n v="604929.53"/>
  </r>
  <r>
    <s v="0005-0"/>
    <x v="0"/>
    <s v="0005-0-05"/>
    <x v="4"/>
    <s v="CONTRIBUCIONES PATRONALES A FONDOS DE PENSIONES Y OTROS FONDOS DE CAPITALIZACIÓN"/>
    <s v="0005-0-05-03-01-01-02"/>
    <x v="15"/>
    <x v="15"/>
    <x v="15"/>
    <s v="01"/>
    <s v="02"/>
    <s v="01 Sistema de Emergencias 9-1-1"/>
    <s v="Aporte Patronal al Fondo de Capitalización Laboral"/>
    <s v="1.1.1.2"/>
    <x v="1"/>
    <x v="0"/>
    <s v="REMUNERACIONES"/>
    <s v="1.1"/>
    <s v="GASTOS DE CONSUMO"/>
    <s v="1"/>
    <n v="272991.46999999997"/>
  </r>
  <r>
    <s v="0005-0"/>
    <x v="0"/>
    <s v="0005-0-05"/>
    <x v="4"/>
    <s v="CONTRIBUCIONES PATRONALES A FONDOS DE PENSIONES Y OTROS FONDOS DE CAPITALIZACIÓN"/>
    <s v="0005-0-05-03-01-01-03"/>
    <x v="15"/>
    <x v="15"/>
    <x v="15"/>
    <s v="01"/>
    <s v="03"/>
    <s v="01 Sistema de Emergencias 9-1-1"/>
    <s v="Aporte Patronal al Fondo de Capitalización Laboral"/>
    <s v="1.1.1.2"/>
    <x v="1"/>
    <x v="0"/>
    <s v="REMUNERACIONES"/>
    <s v="1.1"/>
    <s v="GASTOS DE CONSUMO"/>
    <s v="1"/>
    <n v="526725.69000000006"/>
  </r>
  <r>
    <s v="0005-0"/>
    <x v="0"/>
    <s v="0005-0-05"/>
    <x v="4"/>
    <s v="CONTRIBUCIONES PATRONALES A FONDOS DE PENSIONES Y OTROS FONDOS DE CAPITALIZACIÓN"/>
    <s v="0005-0-05-03-01-01-04"/>
    <x v="15"/>
    <x v="15"/>
    <x v="15"/>
    <s v="01"/>
    <s v="04"/>
    <s v="01 Sistema de Emergencias 9-1-1"/>
    <s v="Aporte Patronal al Fondo de Capitalización Laboral"/>
    <s v="1.1.1.2"/>
    <x v="1"/>
    <x v="0"/>
    <s v="REMUNERACIONES"/>
    <s v="1.1"/>
    <s v="GASTOS DE CONSUMO"/>
    <s v="1"/>
    <n v="1061497.19"/>
  </r>
  <r>
    <s v="0005-0"/>
    <x v="0"/>
    <s v="0005-0-05"/>
    <x v="4"/>
    <s v="CONTRIBUCIONES PATRONALES A FONDOS DE PENSIONES Y OTROS FONDOS DE CAPITALIZACIÓN"/>
    <s v="0005-0-05-03-01-01-06"/>
    <x v="15"/>
    <x v="15"/>
    <x v="15"/>
    <s v="01"/>
    <s v="06"/>
    <s v="01 Sistema de Emergencias 9-1-1"/>
    <s v="Aporte Patronal al Fondo de Capitalización Laboral"/>
    <s v="1.1.1.2"/>
    <x v="1"/>
    <x v="0"/>
    <s v="REMUNERACIONES"/>
    <s v="1.1"/>
    <s v="GASTOS DE CONSUMO"/>
    <s v="1"/>
    <n v="443993.75999999995"/>
  </r>
  <r>
    <s v="0005-0"/>
    <x v="0"/>
    <s v="0005-0-05"/>
    <x v="4"/>
    <s v="CONTRIBUCIONES PATRONALES A FONDOS DE PENSIONES Y OTROS FONDOS DE CAPITALIZACIÓN"/>
    <s v="0005-0-05-03-01-01-07"/>
    <x v="15"/>
    <x v="15"/>
    <x v="15"/>
    <s v="01"/>
    <s v="07"/>
    <s v="01 Sistema de Emergencias 9-1-1"/>
    <s v="Aporte Patronal al Fondo de Capitalización Laboral"/>
    <s v="1.1.1.2"/>
    <x v="1"/>
    <x v="0"/>
    <s v="REMUNERACIONES"/>
    <s v="1.1"/>
    <s v="GASTOS DE CONSUMO"/>
    <s v="1"/>
    <n v="1506814.76"/>
  </r>
  <r>
    <s v="0005-0"/>
    <x v="0"/>
    <s v="0005-0-05"/>
    <x v="4"/>
    <s v="CONTRIBUCIONES PATRONALES A FONDOS DE PENSIONES Y OTROS FONDOS DE CAPITALIZACIÓN"/>
    <s v="0005-0-05-03-01-01-08"/>
    <x v="15"/>
    <x v="15"/>
    <x v="15"/>
    <s v="01"/>
    <s v="08"/>
    <s v="01 Sistema de Emergencias 9-1-1"/>
    <s v="Aporte Patronal al Fondo de Capitalización Laboral"/>
    <s v="1.1.1.2"/>
    <x v="1"/>
    <x v="0"/>
    <s v="REMUNERACIONES"/>
    <s v="1.1"/>
    <s v="GASTOS DE CONSUMO"/>
    <s v="1"/>
    <n v="1510786.3800000001"/>
  </r>
  <r>
    <s v="0005-0"/>
    <x v="0"/>
    <s v="0005-0-05"/>
    <x v="4"/>
    <s v="CONTRIBUCIONES PATRONALES A FONDOS DE PENSIONES Y OTROS FONDOS DE CAPITALIZACIÓN"/>
    <s v="0005-0-05-03-01-01-09"/>
    <x v="15"/>
    <x v="15"/>
    <x v="15"/>
    <s v="01"/>
    <s v="09"/>
    <s v="01 Sistema de Emergencias 9-1-1"/>
    <s v="Aporte Patronal al Fondo de Capitalización Laboral"/>
    <s v="1.1.1.2"/>
    <x v="1"/>
    <x v="0"/>
    <s v="REMUNERACIONES"/>
    <s v="1.1"/>
    <s v="GASTOS DE CONSUMO"/>
    <s v="1"/>
    <n v="473851.47"/>
  </r>
  <r>
    <s v="0005-0"/>
    <x v="0"/>
    <s v="0005-0-05"/>
    <x v="4"/>
    <s v="CONTRIBUCIONES PATRONALES A FONDOS DE PENSIONES Y OTROS FONDOS DE CAPITALIZACIÓN"/>
    <s v="0005-0-05-03-01-01-10"/>
    <x v="15"/>
    <x v="15"/>
    <x v="15"/>
    <s v="01"/>
    <s v="10"/>
    <s v="01 Sistema de Emergencias 9-1-1"/>
    <s v="Aporte Patronal al Fondo de Capitalización Laboral"/>
    <s v="1.1.1.2"/>
    <x v="1"/>
    <x v="0"/>
    <s v="REMUNERACIONES"/>
    <s v="1.1"/>
    <s v="GASTOS DE CONSUMO"/>
    <s v="1"/>
    <n v="1449934.4600000002"/>
  </r>
  <r>
    <s v="0005-0"/>
    <x v="0"/>
    <s v="0005-0-05"/>
    <x v="4"/>
    <s v="CONTRIBUCIONES PATRONALES A FONDOS DE PENSIONES Y OTROS FONDOS DE CAPITALIZACIÓN"/>
    <s v="0005-0-05-03-01-01-12"/>
    <x v="15"/>
    <x v="15"/>
    <x v="15"/>
    <s v="01"/>
    <s v="12"/>
    <s v="01 Sistema de Emergencias 9-1-1"/>
    <s v="Aporte Patronal al Fondo de Capitalización Laboral"/>
    <s v="1.1.1.2"/>
    <x v="1"/>
    <x v="0"/>
    <s v="REMUNERACIONES"/>
    <s v="1.1"/>
    <s v="GASTOS DE CONSUMO"/>
    <s v="1"/>
    <n v="585086.80999999994"/>
  </r>
  <r>
    <s v="0005-0"/>
    <x v="0"/>
    <s v="0005-0-05"/>
    <x v="4"/>
    <s v="CONTRIBUCIONES PATRONALES A FONDOS DE PENSIONES Y OTROS FONDOS DE CAPITALIZACIÓN"/>
    <s v="0005-0-05-03-01-01-13"/>
    <x v="15"/>
    <x v="15"/>
    <x v="15"/>
    <s v="01"/>
    <s v="13"/>
    <s v="01 Sistema de Emergencias 9-1-1"/>
    <s v="Aporte Patronal al Fondo de Capitalización Laboral"/>
    <s v="1.1.1.2"/>
    <x v="1"/>
    <x v="0"/>
    <s v="REMUNERACIONES"/>
    <s v="1.1"/>
    <s v="GASTOS DE CONSUMO"/>
    <s v="1"/>
    <n v="771168.82"/>
  </r>
  <r>
    <s v="0005-0"/>
    <x v="0"/>
    <s v="0005-0-05"/>
    <x v="4"/>
    <s v="CONTRIBUCIONES PATRONALES A FONDOS DE PENSIONES Y OTROS FONDOS DE CAPITALIZACIÓN"/>
    <s v="0005-0-05-03-01-01-14"/>
    <x v="15"/>
    <x v="15"/>
    <x v="15"/>
    <s v="01"/>
    <s v="14"/>
    <s v="01 Sistema de Emergencias 9-1-1"/>
    <s v="Aporte Patronal al Fondo de Capitalización Laboral"/>
    <s v="1.1.1.2"/>
    <x v="1"/>
    <x v="0"/>
    <s v="REMUNERACIONES"/>
    <s v="1.1"/>
    <s v="GASTOS DE CONSUMO"/>
    <s v="1"/>
    <n v="20092144.620000001"/>
  </r>
  <r>
    <s v="0005-0"/>
    <x v="0"/>
    <s v="0005-0-05"/>
    <x v="4"/>
    <s v="CONTRIBUCIONES PATRONALES A FONDOS DE PENSIONES Y OTROS FONDOS DE CAPITALIZACIÓN"/>
    <s v="0005-0-05-03-01-01-15"/>
    <x v="15"/>
    <x v="15"/>
    <x v="15"/>
    <s v="01"/>
    <s v="15"/>
    <s v="01 Sistema de Emergencias 9-1-1"/>
    <s v="Aporte Patronal al Fondo de Capitalización Laboral"/>
    <s v="1.1.1.2"/>
    <x v="1"/>
    <x v="0"/>
    <s v="REMUNERACIONES"/>
    <s v="1.1"/>
    <s v="GASTOS DE CONSUMO"/>
    <s v="1"/>
    <n v="2057975.48"/>
  </r>
  <r>
    <s v="0005-0"/>
    <x v="0"/>
    <s v="0005-0-05"/>
    <x v="4"/>
    <s v="CONTRIBUCIONES PATRONALES A FONDOS DE PENSIONES Y OTROS FONDOS DE CAPITALIZACIÓN"/>
    <s v="0005-0-05-03-01-01-16"/>
    <x v="15"/>
    <x v="15"/>
    <x v="15"/>
    <s v="01"/>
    <s v="16"/>
    <s v="01 Sistema de Emergencias 9-1-1"/>
    <s v="Aporte Patronal al Fondo de Capitalización Laboral"/>
    <s v="1.1.1.2"/>
    <x v="1"/>
    <x v="0"/>
    <s v="REMUNERACIONES"/>
    <s v="1.1"/>
    <s v="GASTOS DE CONSUMO"/>
    <s v="1"/>
    <n v="630722.17999999993"/>
  </r>
  <r>
    <s v="0005-0"/>
    <x v="0"/>
    <s v="0005-0-05"/>
    <x v="4"/>
    <s v="CONTRIBUCIONES PATRONALES A FONDOS DE PENSIONES Y OTROS FONDOS DE CAPITALIZACIÓN"/>
    <s v="0005-0-05-03-01-01-18"/>
    <x v="15"/>
    <x v="15"/>
    <x v="15"/>
    <s v="01"/>
    <s v="18"/>
    <s v="01 Sistema de Emergencias 9-1-1"/>
    <s v="Aporte Patronal al Fondo de Capitalización Laboral"/>
    <s v="1.1.1.2"/>
    <x v="1"/>
    <x v="0"/>
    <s v="REMUNERACIONES"/>
    <s v="1.1"/>
    <s v="GASTOS DE CONSUMO"/>
    <s v="1"/>
    <n v="552893.52"/>
  </r>
  <r>
    <s v="0005-0"/>
    <x v="0"/>
    <s v="0005-0-05"/>
    <x v="4"/>
    <s v="CONTRIBUCIONES PATRONALES A FONDOS DE PENSIONES Y OTROS FONDOS DE CAPITALIZACIÓN"/>
    <s v="0005-0-05-03-01-01-19"/>
    <x v="15"/>
    <x v="15"/>
    <x v="15"/>
    <s v="01"/>
    <s v="19"/>
    <s v="01 Sistema de Emergencias 9-1-1"/>
    <s v="Aporte Patronal al Fondo de Capitalización Laboral"/>
    <s v="1.1.1.2"/>
    <x v="1"/>
    <x v="0"/>
    <s v="REMUNERACIONES"/>
    <s v="1.1"/>
    <s v="GASTOS DE CONSUMO"/>
    <s v="1"/>
    <n v="280185.14"/>
  </r>
  <r>
    <s v="0005-0"/>
    <x v="0"/>
    <s v="0005-0-05"/>
    <x v="4"/>
    <s v="CONTRIBUCIONES PATRONALES A FONDOS DE PENSIONES Y OTROS FONDOS DE CAPITALIZACIÓN"/>
    <s v="0005-0-05-03-01-01-20"/>
    <x v="15"/>
    <x v="15"/>
    <x v="15"/>
    <s v="01"/>
    <s v="20"/>
    <s v="01 Sistema de Emergencias 9-1-1"/>
    <s v="Aporte Patronal al Fondo de Capitalización Laboral"/>
    <s v="1.1.1.2"/>
    <x v="1"/>
    <x v="0"/>
    <s v="REMUNERACIONES"/>
    <s v="1.1"/>
    <s v="GASTOS DE CONSUMO"/>
    <s v="1"/>
    <n v="95730.329999999987"/>
  </r>
  <r>
    <s v="0005-0"/>
    <x v="0"/>
    <s v="0005-0-05"/>
    <x v="4"/>
    <s v="CONTRIBUCIONES PATRONALES A FONDOS DE PENSIONES Y OTROS FONDOS DE CAPITALIZACIÓN"/>
    <s v="0005-0-05-04-01-01-02"/>
    <x v="16"/>
    <x v="16"/>
    <x v="16"/>
    <s v="01"/>
    <s v="02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909971.58"/>
  </r>
  <r>
    <s v="0005-0"/>
    <x v="0"/>
    <s v="0005-0-05"/>
    <x v="4"/>
    <s v="CONTRIBUCIONES PATRONALES A FONDOS DE PENSIONES Y OTROS FONDOS DE CAPITALIZACIÓN"/>
    <s v="0005-0-05-04-01-01-03"/>
    <x v="16"/>
    <x v="16"/>
    <x v="16"/>
    <s v="01"/>
    <s v="03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1755752.29"/>
  </r>
  <r>
    <s v="0005-0"/>
    <x v="0"/>
    <s v="0005-0-05"/>
    <x v="4"/>
    <s v="CONTRIBUCIONES PATRONALES A FONDOS DE PENSIONES Y OTROS FONDOS DE CAPITALIZACIÓN"/>
    <s v="0005-0-05-04-01-01-04"/>
    <x v="16"/>
    <x v="16"/>
    <x v="16"/>
    <s v="01"/>
    <s v="04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2523597.1199999996"/>
  </r>
  <r>
    <s v="0005-0"/>
    <x v="0"/>
    <s v="0005-0-05"/>
    <x v="4"/>
    <s v="CONTRIBUCIONES PATRONALES A FONDOS DE PENSIONES Y OTROS FONDOS DE CAPITALIZACIÓN"/>
    <s v="0005-0-05-04-01-01-07"/>
    <x v="16"/>
    <x v="16"/>
    <x v="16"/>
    <s v="01"/>
    <s v="07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3873743.5300000003"/>
  </r>
  <r>
    <s v="0005-0"/>
    <x v="0"/>
    <s v="0005-0-05"/>
    <x v="4"/>
    <s v="CONTRIBUCIONES PATRONALES A FONDOS DE PENSIONES Y OTROS FONDOS DE CAPITALIZACIÓN"/>
    <s v="0005-0-05-04-01-01-08"/>
    <x v="16"/>
    <x v="16"/>
    <x v="16"/>
    <s v="01"/>
    <s v="08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3908952.4400000004"/>
  </r>
  <r>
    <s v="0005-0"/>
    <x v="0"/>
    <s v="0005-0-05"/>
    <x v="4"/>
    <s v="CONTRIBUCIONES PATRONALES A FONDOS DE PENSIONES Y OTROS FONDOS DE CAPITALIZACIÓN"/>
    <s v="0005-0-05-04-01-01-09"/>
    <x v="16"/>
    <x v="16"/>
    <x v="16"/>
    <s v="01"/>
    <s v="09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1579507.9000000001"/>
  </r>
  <r>
    <s v="0005-0"/>
    <x v="0"/>
    <s v="0005-0-05"/>
    <x v="4"/>
    <s v="CONTRIBUCIONES PATRONALES A FONDOS DE PENSIONES Y OTROS FONDOS DE CAPITALIZACIÓN"/>
    <s v="0005-0-05-04-01-01-10"/>
    <x v="16"/>
    <x v="16"/>
    <x v="16"/>
    <s v="01"/>
    <s v="10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2928644.92"/>
  </r>
  <r>
    <s v="0005-0"/>
    <x v="0"/>
    <s v="0005-0-05"/>
    <x v="4"/>
    <s v="CONTRIBUCIONES PATRONALES A FONDOS DE PENSIONES Y OTROS FONDOS DE CAPITALIZACIÓN"/>
    <s v="0005-0-05-04-01-01-12"/>
    <x v="16"/>
    <x v="16"/>
    <x v="16"/>
    <s v="01"/>
    <s v="12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1950289.36"/>
  </r>
  <r>
    <s v="0005-0"/>
    <x v="0"/>
    <s v="0005-0-05"/>
    <x v="4"/>
    <s v="CONTRIBUCIONES PATRONALES A FONDOS DE PENSIONES Y OTROS FONDOS DE CAPITALIZACIÓN"/>
    <s v="0005-0-05-04-01-01-13"/>
    <x v="16"/>
    <x v="16"/>
    <x v="16"/>
    <s v="01"/>
    <s v="13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2570562.7400000002"/>
  </r>
  <r>
    <s v="0005-0"/>
    <x v="0"/>
    <s v="0005-0-05"/>
    <x v="4"/>
    <s v="CONTRIBUCIONES PATRONALES A FONDOS DE PENSIONES Y OTROS FONDOS DE CAPITALIZACIÓN"/>
    <s v="0005-0-05-04-01-01-14"/>
    <x v="16"/>
    <x v="16"/>
    <x v="16"/>
    <s v="01"/>
    <s v="14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31719832.050000004"/>
  </r>
  <r>
    <s v="0005-0"/>
    <x v="0"/>
    <s v="0005-0-05"/>
    <x v="4"/>
    <s v="CONTRIBUCIONES PATRONALES A FONDOS DE PENSIONES Y OTROS FONDOS DE CAPITALIZACIÓN"/>
    <s v="0005-0-05-04-01-01-15"/>
    <x v="16"/>
    <x v="16"/>
    <x v="16"/>
    <s v="01"/>
    <s v="15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5782616.4199999999"/>
  </r>
  <r>
    <s v="0005-0"/>
    <x v="0"/>
    <s v="0005-0-05"/>
    <x v="4"/>
    <s v="CONTRIBUCIONES PATRONALES A FONDOS DE PENSIONES Y OTROS FONDOS DE CAPITALIZACIÓN"/>
    <s v="0005-0-05-04-01-01-16"/>
    <x v="16"/>
    <x v="16"/>
    <x v="16"/>
    <s v="01"/>
    <s v="16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2102407.27"/>
  </r>
  <r>
    <s v="0005-0"/>
    <x v="0"/>
    <s v="0005-0-05"/>
    <x v="4"/>
    <s v="CONTRIBUCIONES PATRONALES A FONDOS DE PENSIONES Y OTROS FONDOS DE CAPITALIZACIÓN"/>
    <s v="0005-0-05-04-01-01-18"/>
    <x v="16"/>
    <x v="16"/>
    <x v="16"/>
    <s v="01"/>
    <s v="18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1070810.53"/>
  </r>
  <r>
    <s v="0005-0"/>
    <x v="0"/>
    <s v="0005-0-05"/>
    <x v="4"/>
    <s v="CONTRIBUCIONES PATRONALES A FONDOS DE PENSIONES Y OTROS FONDOS DE CAPITALIZACIÓN"/>
    <s v="0005-0-05-04-01-01-19"/>
    <x v="16"/>
    <x v="16"/>
    <x v="16"/>
    <s v="01"/>
    <s v="19"/>
    <s v="01 Sistema de Emergencias 9-1-1"/>
    <s v="Contribución Patronal a otros fondos administrados por entes públicos"/>
    <s v="1.1.1.2"/>
    <x v="1"/>
    <x v="0"/>
    <s v="REMUNERACIONES"/>
    <s v="1.1"/>
    <s v="GASTOS DE CONSUMO"/>
    <s v="1"/>
    <n v="933950.45000000007"/>
  </r>
  <r>
    <s v="0005-1"/>
    <x v="1"/>
    <s v="0005-1-01"/>
    <x v="5"/>
    <s v="ALQUILERES"/>
    <s v="0005-1-01-01-05-01-09"/>
    <x v="17"/>
    <x v="17"/>
    <x v="17"/>
    <s v="05"/>
    <s v="09"/>
    <s v="01 Sistema de Emergencias 9-1-1"/>
    <s v="Alquiler de edificios, locales y terrenos"/>
    <s v="1.1.2"/>
    <x v="2"/>
    <x v="1"/>
    <s v="ADQUISICIÓN DE BIENES Y SERVICIOS"/>
    <s v="1.1"/>
    <s v="GASTOS DE CONSUMO"/>
    <s v="1"/>
    <n v="353501971.19999999"/>
  </r>
  <r>
    <s v="0005-1"/>
    <x v="1"/>
    <s v="0005-1-01"/>
    <x v="5"/>
    <s v="ALQUILERES"/>
    <s v="0005-1-01-02-39-01-15"/>
    <x v="18"/>
    <x v="18"/>
    <x v="18"/>
    <s v="39"/>
    <s v="15"/>
    <s v="01 Sistema de Emergencias 9-1-1"/>
    <s v="Alquiler de maquinaria, equipo y mobiliario"/>
    <s v="1.1.2"/>
    <x v="2"/>
    <x v="1"/>
    <s v="ADQUISICIÓN DE BIENES Y SERVICIOS"/>
    <s v="1.1"/>
    <s v="GASTOS DE CONSUMO"/>
    <s v="1"/>
    <n v="4795200"/>
  </r>
  <r>
    <s v="0005-1"/>
    <x v="1"/>
    <s v="0005-1-01"/>
    <x v="5"/>
    <s v="ALQUILERES"/>
    <s v="0005-1-01-02-45-01-15"/>
    <x v="18"/>
    <x v="18"/>
    <x v="18"/>
    <s v="45"/>
    <s v="15"/>
    <s v="01 Sistema de Emergencias 9-1-1"/>
    <s v="Alquiler de maquinaria, equipo y mobiliario"/>
    <s v="1.1.2"/>
    <x v="2"/>
    <x v="1"/>
    <s v="ADQUISICIÓN DE BIENES Y SERVICIOS"/>
    <s v="1.1"/>
    <s v="GASTOS DE CONSUMO"/>
    <s v="1"/>
    <n v="26490240"/>
  </r>
  <r>
    <s v="0005-1"/>
    <x v="1"/>
    <s v="0005-1-01"/>
    <x v="5"/>
    <s v="ALQUILERES"/>
    <s v="0005-1-01-03-43-01-09"/>
    <x v="19"/>
    <x v="19"/>
    <x v="19"/>
    <s v="43"/>
    <s v="09"/>
    <s v="01 Sistema de Emergencias 9-1-1"/>
    <s v="Alquiler de equipo de cómputo"/>
    <s v="1.1.2"/>
    <x v="2"/>
    <x v="1"/>
    <s v="ADQUISICIÓN DE BIENES Y SERVICIOS"/>
    <s v="1.1"/>
    <s v="GASTOS DE CONSUMO"/>
    <s v="1"/>
    <n v="172767960"/>
  </r>
  <r>
    <s v="0005-1"/>
    <x v="1"/>
    <s v="0005-1-01"/>
    <x v="5"/>
    <s v="ALQUILERES"/>
    <s v="0005-1-01-03-44-01-15"/>
    <x v="19"/>
    <x v="19"/>
    <x v="19"/>
    <s v="44"/>
    <s v="15"/>
    <s v="01 Sistema de Emergencias 9-1-1"/>
    <s v="Alquiler de equipo de cómputo"/>
    <s v="1.1.2"/>
    <x v="2"/>
    <x v="1"/>
    <s v="ADQUISICIÓN DE BIENES Y SERVICIOS"/>
    <s v="1.1"/>
    <s v="GASTOS DE CONSUMO"/>
    <s v="1"/>
    <n v="36910080"/>
  </r>
  <r>
    <s v="0005-1"/>
    <x v="1"/>
    <s v="0005-1-01"/>
    <x v="5"/>
    <s v="ALQUILERES"/>
    <s v="0005-1-01-03-45-01-15"/>
    <x v="19"/>
    <x v="19"/>
    <x v="19"/>
    <s v="45"/>
    <s v="15"/>
    <s v="01 Sistema de Emergencias 9-1-1"/>
    <s v="Alquiler de equipo de cómputo"/>
    <s v="1.1.2"/>
    <x v="2"/>
    <x v="1"/>
    <s v="ADQUISICIÓN DE BIENES Y SERVICIOS"/>
    <s v="1.1"/>
    <s v="GASTOS DE CONSUMO"/>
    <s v="1"/>
    <n v="324576000"/>
  </r>
  <r>
    <s v="0005-1"/>
    <x v="1"/>
    <s v="0005-1-01"/>
    <x v="5"/>
    <s v="ALQUILERES"/>
    <s v="0005-1-01-03-47-01-15"/>
    <x v="19"/>
    <x v="19"/>
    <x v="19"/>
    <s v="47"/>
    <s v="15"/>
    <s v="01 Sistema de Emergencias 9-1-1"/>
    <s v="Alquiler de equipo de cómputo"/>
    <s v="1.1.2"/>
    <x v="2"/>
    <x v="1"/>
    <s v="ADQUISICIÓN DE BIENES Y SERVICIOS"/>
    <s v="1.1"/>
    <s v="GASTOS DE CONSUMO"/>
    <s v="1"/>
    <n v="135648000"/>
  </r>
  <r>
    <s v="0005-1"/>
    <x v="1"/>
    <s v="0005-1-01"/>
    <x v="5"/>
    <s v="ALQUILERES"/>
    <s v="0005-1-01-03-54-01-09"/>
    <x v="19"/>
    <x v="19"/>
    <x v="19"/>
    <s v="54"/>
    <s v="09"/>
    <s v="01 Sistema de Emergencias 9-1-1"/>
    <s v="Alquiler de equipo de cómputo"/>
    <s v="1.1.2"/>
    <x v="2"/>
    <x v="1"/>
    <s v="ADQUISICIÓN DE BIENES Y SERVICIOS"/>
    <s v="1.1"/>
    <s v="GASTOS DE CONSUMO"/>
    <s v="1"/>
    <n v="518400"/>
  </r>
  <r>
    <s v="0005-1"/>
    <x v="1"/>
    <s v="0005-1-01"/>
    <x v="5"/>
    <s v="ALQUILERES"/>
    <s v="0005-1-01-99-53-01-15"/>
    <x v="20"/>
    <x v="20"/>
    <x v="20"/>
    <s v="53"/>
    <s v="15"/>
    <s v="01 Sistema de Emergencias 9-1-1"/>
    <s v="Otros alquileres"/>
    <s v="1.1.2"/>
    <x v="2"/>
    <x v="1"/>
    <s v="ADQUISICIÓN DE BIENES Y SERVICIOS"/>
    <s v="1.1"/>
    <s v="GASTOS DE CONSUMO"/>
    <s v="1"/>
    <n v="297477014.39999998"/>
  </r>
  <r>
    <s v="0005-1"/>
    <x v="1"/>
    <s v="0005-1-02"/>
    <x v="6"/>
    <s v="SERVICIOS BÁSICOS"/>
    <s v="0005-1-02-01-03-01-09"/>
    <x v="21"/>
    <x v="21"/>
    <x v="21"/>
    <s v="03"/>
    <s v="09"/>
    <s v="01 Sistema de Emergencias 9-1-1"/>
    <s v="Servicio de agua y alcantarillado "/>
    <s v="1.1.2"/>
    <x v="2"/>
    <x v="1"/>
    <s v="ADQUISICIÓN DE BIENES Y SERVICIOS"/>
    <s v="1.1"/>
    <s v="GASTOS DE CONSUMO"/>
    <s v="1"/>
    <n v="12000000"/>
  </r>
  <r>
    <s v="0005-1"/>
    <x v="1"/>
    <s v="0005-1-02"/>
    <x v="6"/>
    <s v="SERVICIOS BÁSICOS"/>
    <s v="0005-1-02-02-03-01-09"/>
    <x v="22"/>
    <x v="22"/>
    <x v="22"/>
    <s v="03"/>
    <s v="09"/>
    <s v="01 Sistema de Emergencias 9-1-1"/>
    <s v="Servicio de energía eléctrica"/>
    <s v="1.1.2"/>
    <x v="2"/>
    <x v="1"/>
    <s v="ADQUISICIÓN DE BIENES Y SERVICIOS"/>
    <s v="1.1"/>
    <s v="GASTOS DE CONSUMO"/>
    <s v="1"/>
    <n v="35000000"/>
  </r>
  <r>
    <s v="0005-1"/>
    <x v="1"/>
    <s v="0005-1-02"/>
    <x v="6"/>
    <s v="SERVICIOS BÁSICOS"/>
    <s v="0005-1-02-03-06-01-09"/>
    <x v="23"/>
    <x v="23"/>
    <x v="23"/>
    <s v="06"/>
    <s v="09"/>
    <s v="01 Sistema de Emergencias 9-1-1"/>
    <s v="Servicio de correo"/>
    <s v="1.1.2"/>
    <x v="2"/>
    <x v="1"/>
    <s v="ADQUISICIÓN DE BIENES Y SERVICIOS"/>
    <s v="1.1"/>
    <s v="GASTOS DE CONSUMO"/>
    <s v="1"/>
    <n v="20000"/>
  </r>
  <r>
    <s v="0005-1"/>
    <x v="1"/>
    <s v="0005-1-02"/>
    <x v="6"/>
    <s v="SERVICIOS BÁSICOS"/>
    <s v="0005-1-02-03-06-01-10"/>
    <x v="23"/>
    <x v="23"/>
    <x v="23"/>
    <s v="06"/>
    <s v="10"/>
    <s v="01 Sistema de Emergencias 9-1-1"/>
    <s v="Servicio de correo"/>
    <s v="1.1.2"/>
    <x v="2"/>
    <x v="1"/>
    <s v="ADQUISICIÓN DE BIENES Y SERVICIOS"/>
    <s v="1.1"/>
    <s v="GASTOS DE CONSUMO"/>
    <s v="1"/>
    <n v="500000"/>
  </r>
  <r>
    <s v="0005-1"/>
    <x v="1"/>
    <s v="0005-1-02"/>
    <x v="6"/>
    <s v="SERVICIOS BÁSICOS"/>
    <s v="0005-1-02-04-02-01-02"/>
    <x v="24"/>
    <x v="24"/>
    <x v="24"/>
    <s v="02"/>
    <s v="02"/>
    <s v="01 Sistema de Emergencias 9-1-1"/>
    <s v="Servicio de telecomunicaciones"/>
    <s v="1.1.2"/>
    <x v="2"/>
    <x v="1"/>
    <s v="ADQUISICIÓN DE BIENES Y SERVICIOS"/>
    <s v="1.1"/>
    <s v="GASTOS DE CONSUMO"/>
    <s v="1"/>
    <n v="220000"/>
  </r>
  <r>
    <s v="0005-1"/>
    <x v="1"/>
    <s v="0005-1-02"/>
    <x v="6"/>
    <s v="SERVICIOS BÁSICOS"/>
    <s v="0005-1-02-04-02-01-09"/>
    <x v="24"/>
    <x v="24"/>
    <x v="24"/>
    <s v="02"/>
    <s v="09"/>
    <s v="01 Sistema de Emergencias 9-1-1"/>
    <s v="Servicio de telecomunicaciones"/>
    <s v="1.1.2"/>
    <x v="2"/>
    <x v="1"/>
    <s v="ADQUISICIÓN DE BIENES Y SERVICIOS"/>
    <s v="1.1"/>
    <s v="GASTOS DE CONSUMO"/>
    <s v="1"/>
    <n v="97200"/>
  </r>
  <r>
    <s v="0005-1"/>
    <x v="1"/>
    <s v="0005-1-02"/>
    <x v="6"/>
    <s v="SERVICIOS BÁSICOS"/>
    <s v="0005-1-02-04-02-01-14"/>
    <x v="24"/>
    <x v="24"/>
    <x v="24"/>
    <s v="02"/>
    <s v="14"/>
    <s v="01 Sistema de Emergencias 9-1-1"/>
    <s v="Servicio de telecomunicaciones"/>
    <s v="1.1.2"/>
    <x v="2"/>
    <x v="1"/>
    <s v="ADQUISICIÓN DE BIENES Y SERVICIOS"/>
    <s v="1.1"/>
    <s v="GASTOS DE CONSUMO"/>
    <s v="1"/>
    <n v="656796"/>
  </r>
  <r>
    <s v="0005-1"/>
    <x v="1"/>
    <s v="0005-1-02"/>
    <x v="6"/>
    <s v="SERVICIOS BÁSICOS"/>
    <s v="0005-1-02-04-02-01-15"/>
    <x v="24"/>
    <x v="24"/>
    <x v="24"/>
    <s v="02"/>
    <s v="15"/>
    <s v="01 Sistema de Emergencias 9-1-1"/>
    <s v="Servicio de telecomunicaciones"/>
    <s v="1.1.2"/>
    <x v="2"/>
    <x v="1"/>
    <s v="ADQUISICIÓN DE BIENES Y SERVICIOS"/>
    <s v="1.1"/>
    <s v="GASTOS DE CONSUMO"/>
    <s v="1"/>
    <n v="150000"/>
  </r>
  <r>
    <s v="0005-1"/>
    <x v="1"/>
    <s v="0005-1-02"/>
    <x v="6"/>
    <s v="SERVICIOS BÁSICOS"/>
    <s v="0005-1-02-04-57-01-15"/>
    <x v="24"/>
    <x v="24"/>
    <x v="24"/>
    <s v="57"/>
    <s v="15"/>
    <s v="01 Sistema de Emergencias 9-1-1"/>
    <s v="Servicio de telecomunicaciones"/>
    <s v="1.1.2"/>
    <x v="2"/>
    <x v="1"/>
    <s v="ADQUISICIÓN DE BIENES Y SERVICIOS"/>
    <s v="1.1"/>
    <s v="GASTOS DE CONSUMO"/>
    <s v="1"/>
    <n v="126000000"/>
  </r>
  <r>
    <s v="0005-1"/>
    <x v="1"/>
    <s v="0005-1-03"/>
    <x v="7"/>
    <s v="SERVICIOS COMERCIALES Y FINANCIEROS"/>
    <s v="0005-1-03-01-22-01-02"/>
    <x v="25"/>
    <x v="25"/>
    <x v="25"/>
    <s v="22"/>
    <s v="02"/>
    <s v="01 Sistema de Emergencias 9-1-1"/>
    <s v="Información "/>
    <s v="1.1.2"/>
    <x v="2"/>
    <x v="1"/>
    <s v="ADQUISICIÓN DE BIENES Y SERVICIOS"/>
    <s v="1.1"/>
    <s v="GASTOS DE CONSUMO"/>
    <s v="1"/>
    <n v="1000000"/>
  </r>
  <r>
    <s v="0005-1"/>
    <x v="1"/>
    <s v="0005-1-03"/>
    <x v="7"/>
    <s v="SERVICIOS COMERCIALES Y FINANCIEROS"/>
    <s v="0005-1-03-06-07-01-08"/>
    <x v="26"/>
    <x v="26"/>
    <x v="26"/>
    <s v="07"/>
    <s v="08"/>
    <s v="01 Sistema de Emergencias 9-1-1"/>
    <s v="Comisiones y gastos por servicios financieros y comerciales"/>
    <s v="1.1.2"/>
    <x v="2"/>
    <x v="1"/>
    <s v="ADQUISICIÓN DE BIENES Y SERVICIOS"/>
    <s v="1.1"/>
    <s v="GASTOS DE CONSUMO"/>
    <s v="1"/>
    <n v="1904214.53"/>
  </r>
  <r>
    <s v="0005-1"/>
    <x v="1"/>
    <s v="0005-1-03"/>
    <x v="7"/>
    <s v="SERVICIOS COMERCIALES Y FINANCIEROS"/>
    <s v="0005-1-03-06-07-01-10"/>
    <x v="26"/>
    <x v="26"/>
    <x v="26"/>
    <s v="07"/>
    <s v="10"/>
    <s v="01 Sistema de Emergencias 9-1-1"/>
    <s v="Comisiones y gastos por servicios financieros y comerciales"/>
    <s v="1.1.2"/>
    <x v="2"/>
    <x v="1"/>
    <s v="ADQUISICIÓN DE BIENES Y SERVICIOS"/>
    <s v="1.1"/>
    <s v="GASTOS DE CONSUMO"/>
    <s v="1"/>
    <n v="200000"/>
  </r>
  <r>
    <s v="0005-1"/>
    <x v="1"/>
    <s v="0005-1-03"/>
    <x v="7"/>
    <s v="SERVICIOS COMERCIALES Y FINANCIEROS"/>
    <s v="0005-1-03-07-55-01-15"/>
    <x v="27"/>
    <x v="27"/>
    <x v="27"/>
    <s v="55"/>
    <s v="15"/>
    <s v="01 Sistema de Emergencias 9-1-1"/>
    <s v="Servicios de tecnologías de información"/>
    <s v="1.1.2"/>
    <x v="2"/>
    <x v="1"/>
    <s v="ADQUISICIÓN DE BIENES Y SERVICIOS"/>
    <s v="1.1"/>
    <s v="GASTOS DE CONSUMO"/>
    <s v="1"/>
    <n v="12096000"/>
  </r>
  <r>
    <s v="0005-1"/>
    <x v="1"/>
    <s v="0005-1-04"/>
    <x v="8"/>
    <s v="SERVICIOS DE GESTIÓN Y APOYO"/>
    <s v="0005-1-04-01-34-01-07"/>
    <x v="28"/>
    <x v="28"/>
    <x v="28"/>
    <s v="34"/>
    <s v="07"/>
    <s v="01 Sistema de Emergencias 9-1-1"/>
    <s v="Servicios en ciencias de la salud"/>
    <s v="1.1.2"/>
    <x v="2"/>
    <x v="1"/>
    <s v="ADQUISICIÓN DE BIENES Y SERVICIOS"/>
    <s v="1.1"/>
    <s v="GASTOS DE CONSUMO"/>
    <s v="1"/>
    <n v="10058892"/>
  </r>
  <r>
    <s v="0005-1"/>
    <x v="1"/>
    <s v="0005-1-04"/>
    <x v="8"/>
    <s v="SERVICIOS DE GESTIÓN Y APOYO"/>
    <s v="0005-1-04-01-35-01-07"/>
    <x v="28"/>
    <x v="28"/>
    <x v="28"/>
    <s v="35"/>
    <s v="07"/>
    <s v="01 Sistema de Emergencias 9-1-1"/>
    <s v="Servicios en ciencias de la salud"/>
    <s v="1.1.2"/>
    <x v="2"/>
    <x v="1"/>
    <s v="ADQUISICIÓN DE BIENES Y SERVICIOS"/>
    <s v="1.1"/>
    <s v="GASTOS DE CONSUMO"/>
    <s v="1"/>
    <n v="2700000"/>
  </r>
  <r>
    <s v="0005-1"/>
    <x v="1"/>
    <s v="0005-1-04"/>
    <x v="8"/>
    <s v="SERVICIOS DE GESTIÓN Y APOYO"/>
    <s v="0005-1-04-04-08-01-10"/>
    <x v="29"/>
    <x v="29"/>
    <x v="29"/>
    <s v="08"/>
    <s v="10"/>
    <s v="01 Sistema de Emergencias 9-1-1"/>
    <s v="Servicios en ciencias económicas y sociales"/>
    <s v="1.1.2"/>
    <x v="2"/>
    <x v="1"/>
    <s v="ADQUISICIÓN DE BIENES Y SERVICIOS"/>
    <s v="1.1"/>
    <s v="GASTOS DE CONSUMO"/>
    <s v="1"/>
    <n v="5000000"/>
  </r>
  <r>
    <s v="0005-1"/>
    <x v="1"/>
    <s v="0005-1-04"/>
    <x v="8"/>
    <s v="SERVICIOS DE GESTIÓN Y APOYO"/>
    <s v="0005-1-04-06-13-01-09"/>
    <x v="30"/>
    <x v="30"/>
    <x v="30"/>
    <s v="13"/>
    <s v="09"/>
    <s v="01 Sistema de Emergencias 9-1-1"/>
    <s v="Servicios generales "/>
    <s v="1.1.2"/>
    <x v="2"/>
    <x v="1"/>
    <s v="ADQUISICIÓN DE BIENES Y SERVICIOS"/>
    <s v="1.1"/>
    <s v="GASTOS DE CONSUMO"/>
    <s v="1"/>
    <n v="73391505.480000004"/>
  </r>
  <r>
    <s v="0005-1"/>
    <x v="1"/>
    <s v="0005-1-04"/>
    <x v="8"/>
    <s v="SERVICIOS DE GESTIÓN Y APOYO"/>
    <s v="0005-1-04-06-14-01-09"/>
    <x v="30"/>
    <x v="30"/>
    <x v="30"/>
    <s v="14"/>
    <s v="09"/>
    <s v="01 Sistema de Emergencias 9-1-1"/>
    <s v="Servicios generales "/>
    <s v="1.1.2"/>
    <x v="2"/>
    <x v="1"/>
    <s v="ADQUISICIÓN DE BIENES Y SERVICIOS"/>
    <s v="1.1"/>
    <s v="GASTOS DE CONSUMO"/>
    <s v="1"/>
    <n v="66000000"/>
  </r>
  <r>
    <s v="0005-1"/>
    <x v="1"/>
    <s v="0005-1-04"/>
    <x v="8"/>
    <s v="SERVICIOS DE GESTIÓN Y APOYO"/>
    <s v="0005-1-04-99-04-01-09"/>
    <x v="31"/>
    <x v="31"/>
    <x v="31"/>
    <s v="04"/>
    <s v="09"/>
    <s v="01 Sistema de Emergencias 9-1-1"/>
    <s v="Otros servicios de gestión y apoyo"/>
    <s v="1.1.2"/>
    <x v="2"/>
    <x v="1"/>
    <s v="ADQUISICIÓN DE BIENES Y SERVICIOS"/>
    <s v="1.1"/>
    <s v="GASTOS DE CONSUMO"/>
    <s v="1"/>
    <n v="85000"/>
  </r>
  <r>
    <s v="0005-1"/>
    <x v="1"/>
    <s v="0005-1-04"/>
    <x v="8"/>
    <s v="SERVICIOS DE GESTIÓN Y APOYO"/>
    <s v="0005-1-04-99-49-01-09"/>
    <x v="31"/>
    <x v="31"/>
    <x v="31"/>
    <s v="49"/>
    <s v="09"/>
    <s v="01 Sistema de Emergencias 9-1-1"/>
    <s v="Otros servicios de gestión y apoyo"/>
    <s v="1.1.2"/>
    <x v="2"/>
    <x v="1"/>
    <s v="ADQUISICIÓN DE BIENES Y SERVICIOS"/>
    <s v="1.1"/>
    <s v="GASTOS DE CONSUMO"/>
    <s v="1"/>
    <n v="475360.15"/>
  </r>
  <r>
    <s v="0005-1"/>
    <x v="1"/>
    <s v="0005-1-05"/>
    <x v="9"/>
    <s v="GASTOS DE VIAJE Y DE TRANSPORTE"/>
    <s v="0005-1-05-01-10-01-15"/>
    <x v="32"/>
    <x v="32"/>
    <x v="32"/>
    <s v="10"/>
    <s v="15"/>
    <s v="01 Sistema de Emergencias 9-1-1"/>
    <s v="Transporte dentro del país"/>
    <s v="1.1.2"/>
    <x v="2"/>
    <x v="1"/>
    <s v="ADQUISICIÓN DE BIENES Y SERVICIOS"/>
    <s v="1.1"/>
    <s v="GASTOS DE CONSUMO"/>
    <s v="1"/>
    <n v="50000"/>
  </r>
  <r>
    <s v="0005-1"/>
    <x v="1"/>
    <s v="0005-1-05"/>
    <x v="9"/>
    <s v="GASTOS DE VIAJE Y DE TRANSPORTE"/>
    <s v="0005-1-05-01-10-01-19"/>
    <x v="32"/>
    <x v="32"/>
    <x v="32"/>
    <s v="10"/>
    <s v="19"/>
    <s v="01 Sistema de Emergencias 9-1-1"/>
    <s v="Transporte dentro del país"/>
    <s v="1.1.2"/>
    <x v="2"/>
    <x v="1"/>
    <s v="ADQUISICIÓN DE BIENES Y SERVICIOS"/>
    <s v="1.1"/>
    <s v="GASTOS DE CONSUMO"/>
    <s v="1"/>
    <n v="10000"/>
  </r>
  <r>
    <s v="0005-1"/>
    <x v="1"/>
    <s v="0005-1-05"/>
    <x v="9"/>
    <s v="GASTOS DE VIAJE Y DE TRANSPORTE"/>
    <s v="0005-1-05-02-10-01-02"/>
    <x v="33"/>
    <x v="33"/>
    <x v="33"/>
    <s v="10"/>
    <s v="02"/>
    <s v="01 Sistema de Emergencias 9-1-1"/>
    <s v="Viáticos dentro del país"/>
    <s v="1.1.2"/>
    <x v="2"/>
    <x v="1"/>
    <s v="ADQUISICIÓN DE BIENES Y SERVICIOS"/>
    <s v="1.1"/>
    <s v="GASTOS DE CONSUMO"/>
    <s v="1"/>
    <n v="300000"/>
  </r>
  <r>
    <s v="0005-1"/>
    <x v="1"/>
    <s v="0005-1-05"/>
    <x v="9"/>
    <s v="GASTOS DE VIAJE Y DE TRANSPORTE"/>
    <s v="0005-1-05-02-10-01-09"/>
    <x v="33"/>
    <x v="33"/>
    <x v="33"/>
    <s v="10"/>
    <s v="09"/>
    <s v="01 Sistema de Emergencias 9-1-1"/>
    <s v="Viáticos dentro del país"/>
    <s v="1.1.2"/>
    <x v="2"/>
    <x v="1"/>
    <s v="ADQUISICIÓN DE BIENES Y SERVICIOS"/>
    <s v="1.1"/>
    <s v="GASTOS DE CONSUMO"/>
    <s v="1"/>
    <n v="200000"/>
  </r>
  <r>
    <s v="0005-1"/>
    <x v="1"/>
    <s v="0005-1-05"/>
    <x v="9"/>
    <s v="GASTOS DE VIAJE Y DE TRANSPORTE"/>
    <s v="0005-1-05-02-10-01-15"/>
    <x v="33"/>
    <x v="33"/>
    <x v="33"/>
    <s v="10"/>
    <s v="15"/>
    <s v="01 Sistema de Emergencias 9-1-1"/>
    <s v="Viáticos dentro del país"/>
    <s v="1.1.2"/>
    <x v="2"/>
    <x v="1"/>
    <s v="ADQUISICIÓN DE BIENES Y SERVICIOS"/>
    <s v="1.1"/>
    <s v="GASTOS DE CONSUMO"/>
    <s v="1"/>
    <n v="1210000"/>
  </r>
  <r>
    <s v="0005-1"/>
    <x v="1"/>
    <s v="0005-1-05"/>
    <x v="9"/>
    <s v="GASTOS DE VIAJE Y DE TRANSPORTE"/>
    <s v="0005-1-05-02-10-01-19"/>
    <x v="33"/>
    <x v="33"/>
    <x v="33"/>
    <s v="10"/>
    <s v="19"/>
    <s v="01 Sistema de Emergencias 9-1-1"/>
    <s v="Viáticos dentro del país"/>
    <s v="1.1.2"/>
    <x v="2"/>
    <x v="1"/>
    <s v="ADQUISICIÓN DE BIENES Y SERVICIOS"/>
    <s v="1.1"/>
    <s v="GASTOS DE CONSUMO"/>
    <s v="1"/>
    <n v="54000"/>
  </r>
  <r>
    <s v="0005-1"/>
    <x v="1"/>
    <s v="0005-1-06"/>
    <x v="10"/>
    <s v="SEGUROS, REASEGUROS Y OTRAS OBLIGACIONES"/>
    <s v="0005-1-06-01-04-01-07"/>
    <x v="34"/>
    <x v="34"/>
    <x v="34"/>
    <s v="04"/>
    <s v="07"/>
    <s v="01 Sistema de Emergencias 9-1-1"/>
    <s v="Seguros "/>
    <s v="1.1.2"/>
    <x v="2"/>
    <x v="1"/>
    <s v="ADQUISICIÓN DE BIENES Y SERVICIOS"/>
    <s v="1.1"/>
    <s v="GASTOS DE CONSUMO"/>
    <s v="1"/>
    <n v="7500000"/>
  </r>
  <r>
    <s v="0005-1"/>
    <x v="1"/>
    <s v="0005-1-06"/>
    <x v="10"/>
    <s v="SEGUROS, REASEGUROS Y OTRAS OBLIGACIONES"/>
    <s v="0005-1-06-01-04-01-09"/>
    <x v="34"/>
    <x v="34"/>
    <x v="34"/>
    <s v="04"/>
    <s v="09"/>
    <s v="01 Sistema de Emergencias 9-1-1"/>
    <s v="Seguros "/>
    <s v="1.1.2"/>
    <x v="2"/>
    <x v="1"/>
    <s v="ADQUISICIÓN DE BIENES Y SERVICIOS"/>
    <s v="1.1"/>
    <s v="GASTOS DE CONSUMO"/>
    <s v="1"/>
    <n v="3100000"/>
  </r>
  <r>
    <s v="0005-1"/>
    <x v="1"/>
    <s v="0005-1-07"/>
    <x v="11"/>
    <s v="CAPACITACIÓN Y PROTOCOLO"/>
    <s v="0005-1-07-01-25-01-07"/>
    <x v="35"/>
    <x v="35"/>
    <x v="35"/>
    <s v="25"/>
    <s v="07"/>
    <s v="01 Sistema de Emergencias 9-1-1"/>
    <s v="Actividades de capacitación"/>
    <s v="1.1.2"/>
    <x v="2"/>
    <x v="1"/>
    <s v="ADQUISICIÓN DE BIENES Y SERVICIOS"/>
    <s v="1.1"/>
    <s v="GASTOS DE CONSUMO"/>
    <s v="1"/>
    <n v="7724040"/>
  </r>
  <r>
    <s v="0005-1"/>
    <x v="1"/>
    <s v="0005-1-08"/>
    <x v="12"/>
    <s v="MANTENIMIENTO Y REPARACIÓN"/>
    <s v="0005-1-08-04-37-01-15"/>
    <x v="36"/>
    <x v="36"/>
    <x v="36"/>
    <s v="37"/>
    <s v="15"/>
    <s v="01 Sistema de Emergencias 9-1-1"/>
    <s v="Mantenimiento y reparacion de maquinaria y equipo"/>
    <s v="1.1.2"/>
    <x v="2"/>
    <x v="1"/>
    <s v="ADQUISICIÓN DE BIENES Y SERVICIOS"/>
    <s v="1.1"/>
    <s v="GASTOS DE CONSUMO"/>
    <s v="1"/>
    <n v="6921600"/>
  </r>
  <r>
    <s v="0005-1"/>
    <x v="1"/>
    <s v="0005-1-08"/>
    <x v="12"/>
    <s v="MANTENIMIENTO Y REPARACIÓN"/>
    <s v="0005-1-08-05-37-01-09"/>
    <x v="37"/>
    <x v="37"/>
    <x v="37"/>
    <s v="37"/>
    <s v="09"/>
    <s v="01 Sistema de Emergencias 9-1-1"/>
    <s v="Mantenimiento y reparación de equipo de transporte"/>
    <s v="1.1.2"/>
    <x v="2"/>
    <x v="1"/>
    <s v="ADQUISICIÓN DE BIENES Y SERVICIOS"/>
    <s v="1.1"/>
    <s v="GASTOS DE CONSUMO"/>
    <s v="1"/>
    <n v="1000000"/>
  </r>
  <r>
    <s v="0005-1"/>
    <x v="1"/>
    <s v="0005-1-08"/>
    <x v="12"/>
    <s v="MANTENIMIENTO Y REPARACIÓN"/>
    <s v="0005-1-08-07-37-01-09"/>
    <x v="38"/>
    <x v="38"/>
    <x v="38"/>
    <s v="37"/>
    <s v="09"/>
    <s v="01 Sistema de Emergencias 9-1-1"/>
    <s v="Mantenimiento y reparación de equipo y mobiliario de oficina"/>
    <s v="1.1.2"/>
    <x v="2"/>
    <x v="1"/>
    <s v="ADQUISICIÓN DE BIENES Y SERVICIOS"/>
    <s v="1.1"/>
    <s v="GASTOS DE CONSUMO"/>
    <s v="1"/>
    <n v="250000"/>
  </r>
  <r>
    <s v="0005-1"/>
    <x v="1"/>
    <s v="0005-1-08"/>
    <x v="12"/>
    <s v="MANTENIMIENTO Y REPARACIÓN"/>
    <s v="0005-1-08-07-37-01-15"/>
    <x v="38"/>
    <x v="38"/>
    <x v="38"/>
    <s v="37"/>
    <s v="15"/>
    <s v="01 Sistema de Emergencias 9-1-1"/>
    <s v="Mantenimiento y reparación de equipo y mobiliario de oficina"/>
    <s v="1.1.2"/>
    <x v="2"/>
    <x v="1"/>
    <s v="ADQUISICIÓN DE BIENES Y SERVICIOS"/>
    <s v="1.1"/>
    <s v="GASTOS DE CONSUMO"/>
    <s v="1"/>
    <n v="3222000"/>
  </r>
  <r>
    <s v="0005-1"/>
    <x v="1"/>
    <s v="0005-1-08"/>
    <x v="12"/>
    <s v="MANTENIMIENTO Y REPARACIÓN"/>
    <s v="0005-1-08-08-37-01-15"/>
    <x v="39"/>
    <x v="39"/>
    <x v="39"/>
    <s v="37"/>
    <s v="15"/>
    <s v="01 Sistema de Emergencias 9-1-1"/>
    <s v="Mantenimiento y reparación de equipo de cómputo y  sistemas de informacion"/>
    <s v="1.1.2"/>
    <x v="2"/>
    <x v="1"/>
    <s v="ADQUISICIÓN DE BIENES Y SERVICIOS"/>
    <s v="1.1"/>
    <s v="GASTOS DE CONSUMO"/>
    <s v="1"/>
    <n v="3417120"/>
  </r>
  <r>
    <s v="0005-1"/>
    <x v="1"/>
    <s v="0005-1-08"/>
    <x v="12"/>
    <s v="MANTENIMIENTO Y REPARACIÓN"/>
    <s v="0005-1-08-99-37-01-07"/>
    <x v="40"/>
    <x v="40"/>
    <x v="40"/>
    <s v="37"/>
    <s v="07"/>
    <s v="01 Sistema de Emergencias 9-1-1"/>
    <s v="Mantenimiento y reparación de otros equipos"/>
    <s v="1.1.2"/>
    <x v="2"/>
    <x v="1"/>
    <s v="ADQUISICIÓN DE BIENES Y SERVICIOS"/>
    <s v="1.1"/>
    <s v="GASTOS DE CONSUMO"/>
    <s v="1"/>
    <n v="230000"/>
  </r>
  <r>
    <s v="0005-1"/>
    <x v="1"/>
    <s v="0005-1-08"/>
    <x v="12"/>
    <s v="MANTENIMIENTO Y REPARACIÓN"/>
    <s v="0005-1-08-99-37-01-09"/>
    <x v="40"/>
    <x v="40"/>
    <x v="40"/>
    <s v="37"/>
    <s v="09"/>
    <s v="01 Sistema de Emergencias 9-1-1"/>
    <s v="Mantenimiento y reparación de otros equipos"/>
    <s v="1.1.2"/>
    <x v="2"/>
    <x v="1"/>
    <s v="ADQUISICIÓN DE BIENES Y SERVICIOS"/>
    <s v="1.1"/>
    <s v="GASTOS DE CONSUMO"/>
    <s v="1"/>
    <n v="1000000"/>
  </r>
  <r>
    <s v="0005-1"/>
    <x v="1"/>
    <s v="0005-1-09"/>
    <x v="13"/>
    <s v="IMPUESTOS"/>
    <s v="0005-1-09-99-04-01-09"/>
    <x v="41"/>
    <x v="41"/>
    <x v="41"/>
    <s v="04"/>
    <s v="09"/>
    <s v="01 Sistema de Emergencias 9-1-1"/>
    <s v="Otros impuestos"/>
    <s v="1.3.1"/>
    <x v="3"/>
    <x v="2"/>
    <s v="Transferencias corrientes al Sector Público "/>
    <s v="1.3"/>
    <s v="TRANSFERENCIAS CORRIENTES"/>
    <s v="1"/>
    <n v="2400000"/>
  </r>
  <r>
    <s v="0005-1"/>
    <x v="1"/>
    <s v="0005-1-09"/>
    <x v="13"/>
    <s v="IMPUESTOS"/>
    <s v="0005-1-09-99-11-01-08"/>
    <x v="41"/>
    <x v="41"/>
    <x v="41"/>
    <s v="11"/>
    <s v="08"/>
    <s v="01 Sistema de Emergencias 9-1-1"/>
    <s v="Otros impuestos"/>
    <s v="1.3.1"/>
    <x v="3"/>
    <x v="2"/>
    <s v="Transferencias corrientes al Sector Público "/>
    <s v="1.3"/>
    <s v="TRANSFERENCIAS CORRIENTES"/>
    <s v="1"/>
    <n v="1250000"/>
  </r>
  <r>
    <s v="0005-2"/>
    <x v="2"/>
    <s v="0005-2-01"/>
    <x v="14"/>
    <s v="PRODUCTOS QUÍMICOS Y CONEXOS"/>
    <s v="0005-2-01-01-09-01-09"/>
    <x v="42"/>
    <x v="42"/>
    <x v="42"/>
    <s v="09"/>
    <s v="09"/>
    <s v="01 Sistema de Emergencias 9-1-1"/>
    <s v="Combustibles y lubricantes"/>
    <s v="1.1.2"/>
    <x v="2"/>
    <x v="1"/>
    <s v="ADQUISICIÓN DE BIENES Y SERVICIOS"/>
    <s v="1.1"/>
    <s v="GASTOS DE CONSUMO"/>
    <s v="1"/>
    <n v="2000000"/>
  </r>
  <r>
    <s v="0005-2"/>
    <x v="2"/>
    <s v="0005-2-01"/>
    <x v="14"/>
    <s v="PRODUCTOS QUÍMICOS Y CONEXOS"/>
    <s v="0005-2-01-01-09-01-15"/>
    <x v="42"/>
    <x v="42"/>
    <x v="42"/>
    <s v="09"/>
    <s v="15"/>
    <s v="01 Sistema de Emergencias 9-1-1"/>
    <s v="Combustibles y lubricantes"/>
    <s v="1.1.2"/>
    <x v="2"/>
    <x v="1"/>
    <s v="ADQUISICIÓN DE BIENES Y SERVICIOS"/>
    <s v="1.1"/>
    <s v="GASTOS DE CONSUMO"/>
    <s v="1"/>
    <n v="100000"/>
  </r>
  <r>
    <s v="0005-2"/>
    <x v="2"/>
    <s v="0005-2-04"/>
    <x v="15"/>
    <s v="HERRAMIENTAS, REPUESTOS Y ACCESORIOS"/>
    <s v="0005-2-04-02-20-01-09"/>
    <x v="43"/>
    <x v="43"/>
    <x v="43"/>
    <s v="20"/>
    <s v="09"/>
    <s v="01 Sistema de Emergencias 9-1-1"/>
    <s v="Repuestos y accesorios"/>
    <s v="1.1.2"/>
    <x v="2"/>
    <x v="1"/>
    <s v="ADQUISICIÓN DE BIENES Y SERVICIOS"/>
    <s v="1.1"/>
    <s v="GASTOS DE CONSUMO"/>
    <s v="1"/>
    <n v="300000"/>
  </r>
  <r>
    <s v="0005-2"/>
    <x v="2"/>
    <s v="0005-2-04"/>
    <x v="15"/>
    <s v="HERRAMIENTAS, REPUESTOS Y ACCESORIOS"/>
    <s v="0005-2-04-02-20-01-14"/>
    <x v="43"/>
    <x v="43"/>
    <x v="43"/>
    <s v="20"/>
    <s v="14"/>
    <s v="01 Sistema de Emergencias 9-1-1"/>
    <s v="Repuestos y accesorios"/>
    <s v="1.1.2"/>
    <x v="2"/>
    <x v="1"/>
    <s v="ADQUISICIÓN DE BIENES Y SERVICIOS"/>
    <s v="1.1"/>
    <s v="GASTOS DE CONSUMO"/>
    <s v="1"/>
    <n v="1832950"/>
  </r>
  <r>
    <s v="0005-2"/>
    <x v="2"/>
    <s v="0005-2-04"/>
    <x v="15"/>
    <s v="HERRAMIENTAS, REPUESTOS Y ACCESORIOS"/>
    <s v="0005-2-04-02-20-01-15"/>
    <x v="43"/>
    <x v="43"/>
    <x v="43"/>
    <s v="20"/>
    <s v="15"/>
    <s v="01 Sistema de Emergencias 9-1-1"/>
    <s v="Repuestos y accesorios"/>
    <s v="1.1.2"/>
    <x v="2"/>
    <x v="1"/>
    <s v="ADQUISICIÓN DE BIENES Y SERVICIOS"/>
    <s v="1.1"/>
    <s v="GASTOS DE CONSUMO"/>
    <s v="1"/>
    <n v="1100000"/>
  </r>
  <r>
    <s v="0005-2"/>
    <x v="2"/>
    <s v="0005-2-99"/>
    <x v="16"/>
    <s v="ÚTILES, MATERIALES Y SUMINISTROS DIVERSOS"/>
    <s v="0005-2-99-01-32-01-08"/>
    <x v="44"/>
    <x v="44"/>
    <x v="44"/>
    <s v="32"/>
    <s v="08"/>
    <s v="01 Sistema de Emergencias 9-1-1"/>
    <s v="Útiles y materiales de oficina y cómputo"/>
    <s v="1.1.2"/>
    <x v="2"/>
    <x v="1"/>
    <s v="ADQUISICIÓN DE BIENES Y SERVICIOS"/>
    <s v="1.1"/>
    <s v="GASTOS DE CONSUMO"/>
    <s v="1"/>
    <n v="400000"/>
  </r>
  <r>
    <s v="0005-2"/>
    <x v="2"/>
    <s v="0005-2-99"/>
    <x v="16"/>
    <s v="ÚTILES, MATERIALES Y SUMINISTROS DIVERSOS"/>
    <s v="0005-2-99-02-31-01-07"/>
    <x v="45"/>
    <x v="45"/>
    <x v="45"/>
    <s v="31"/>
    <s v="07"/>
    <s v="01 Sistema de Emergencias 9-1-1"/>
    <s v="Útiles y materiales médico, hospitalario y de investigación"/>
    <s v="1.1.2"/>
    <x v="2"/>
    <x v="1"/>
    <s v="ADQUISICIÓN DE BIENES Y SERVICIOS"/>
    <s v="1.1"/>
    <s v="GASTOS DE CONSUMO"/>
    <s v="1"/>
    <n v="162370"/>
  </r>
  <r>
    <s v="0005-2"/>
    <x v="2"/>
    <s v="0005-2-99"/>
    <x v="16"/>
    <s v="ÚTILES, MATERIALES Y SUMINISTROS DIVERSOS"/>
    <s v="0005-2-99-03-32-01-08"/>
    <x v="46"/>
    <x v="46"/>
    <x v="46"/>
    <s v="32"/>
    <s v="08"/>
    <s v="01 Sistema de Emergencias 9-1-1"/>
    <s v="Productos de papel, cartón e impresos"/>
    <s v="1.1.2"/>
    <x v="2"/>
    <x v="1"/>
    <s v="ADQUISICIÓN DE BIENES Y SERVICIOS"/>
    <s v="1.1"/>
    <s v="GASTOS DE CONSUMO"/>
    <s v="1"/>
    <n v="800000"/>
  </r>
  <r>
    <s v="0005-2"/>
    <x v="2"/>
    <s v="0005-2-99"/>
    <x v="16"/>
    <s v="ÚTILES, MATERIALES Y SUMINISTROS DIVERSOS"/>
    <s v="0005-2-99-03-61-01-02"/>
    <x v="46"/>
    <x v="46"/>
    <x v="46"/>
    <s v="61"/>
    <s v="02"/>
    <s v="01 Sistema de Emergencias 9-1-1"/>
    <s v="Productos de papel, cartón e impresos"/>
    <s v="1.1.2"/>
    <x v="2"/>
    <x v="1"/>
    <s v="ADQUISICIÓN DE BIENES Y SERVICIOS"/>
    <s v="1.1"/>
    <s v="GASTOS DE CONSUMO"/>
    <s v="1"/>
    <n v="5000000"/>
  </r>
  <r>
    <s v="0005-2"/>
    <x v="2"/>
    <s v="0005-2-99"/>
    <x v="16"/>
    <s v="ÚTILES, MATERIALES Y SUMINISTROS DIVERSOS"/>
    <s v="0005-2-99-03-61-01-04"/>
    <x v="46"/>
    <x v="46"/>
    <x v="46"/>
    <s v="61"/>
    <s v="04"/>
    <s v="01 Sistema de Emergencias 9-1-1"/>
    <s v="Productos de papel, cartón e impresos"/>
    <s v="1.1.2"/>
    <x v="2"/>
    <x v="1"/>
    <s v="ADQUISICIÓN DE BIENES Y SERVICIOS"/>
    <s v="1.1"/>
    <s v="GASTOS DE CONSUMO"/>
    <s v="1"/>
    <n v="400000"/>
  </r>
  <r>
    <s v="0005-2"/>
    <x v="2"/>
    <s v="0005-2-99"/>
    <x v="16"/>
    <s v="ÚTILES, MATERIALES Y SUMINISTROS DIVERSOS"/>
    <s v="0005-2-99-04-16-01-09"/>
    <x v="47"/>
    <x v="47"/>
    <x v="47"/>
    <s v="16"/>
    <s v="09"/>
    <s v="01 Sistema de Emergencias 9-1-1"/>
    <s v="Textiles y vestuario"/>
    <s v="1.1.2"/>
    <x v="2"/>
    <x v="1"/>
    <s v="ADQUISICIÓN DE BIENES Y SERVICIOS"/>
    <s v="1.1"/>
    <s v="GASTOS DE CONSUMO"/>
    <s v="1"/>
    <n v="20000"/>
  </r>
  <r>
    <s v="0005-2"/>
    <x v="2"/>
    <s v="0005-2-99"/>
    <x v="16"/>
    <s v="ÚTILES, MATERIALES Y SUMINISTROS DIVERSOS"/>
    <s v="0005-2-99-04-26-01-02"/>
    <x v="47"/>
    <x v="47"/>
    <x v="47"/>
    <s v="26"/>
    <s v="02"/>
    <s v="01 Sistema de Emergencias 9-1-1"/>
    <s v="Textiles y vestuario"/>
    <s v="1.1.2"/>
    <x v="2"/>
    <x v="1"/>
    <s v="ADQUISICIÓN DE BIENES Y SERVICIOS"/>
    <s v="1.1"/>
    <s v="GASTOS DE CONSUMO"/>
    <s v="1"/>
    <n v="3794862.05"/>
  </r>
  <r>
    <s v="0005-6"/>
    <x v="3"/>
    <s v="0005-6-03"/>
    <x v="17"/>
    <s v="PRESTACIONES"/>
    <s v="0005-6-03-01-01-01-02"/>
    <x v="48"/>
    <x v="48"/>
    <x v="48"/>
    <s v="01"/>
    <s v="02"/>
    <s v="01 Sistema de Emergencias 9-1-1"/>
    <s v="Prestaciones legales"/>
    <s v="1.3.2"/>
    <x v="4"/>
    <x v="3"/>
    <s v="Transferencias corrientes al Sector Privado"/>
    <s v="1.3"/>
    <s v="TRANSFERENCIAS CORRIENTES"/>
    <s v="1"/>
    <n v="636980.11"/>
  </r>
  <r>
    <s v="0005-6"/>
    <x v="3"/>
    <s v="0005-6-03"/>
    <x v="17"/>
    <s v="PRESTACIONES"/>
    <s v="0005-6-03-01-01-01-03"/>
    <x v="48"/>
    <x v="48"/>
    <x v="48"/>
    <s v="01"/>
    <s v="03"/>
    <s v="01 Sistema de Emergencias 9-1-1"/>
    <s v="Prestaciones legales"/>
    <s v="1.3.2"/>
    <x v="4"/>
    <x v="3"/>
    <s v="Transferencias corrientes al Sector Privado"/>
    <s v="1.3"/>
    <s v="TRANSFERENCIAS CORRIENTES"/>
    <s v="1"/>
    <n v="1229026.6000000001"/>
  </r>
  <r>
    <s v="0005-6"/>
    <x v="3"/>
    <s v="0005-6-03"/>
    <x v="17"/>
    <s v="PRESTACIONES"/>
    <s v="0005-6-03-01-01-01-04"/>
    <x v="48"/>
    <x v="48"/>
    <x v="48"/>
    <s v="01"/>
    <s v="04"/>
    <s v="01 Sistema de Emergencias 9-1-1"/>
    <s v="Prestaciones legales"/>
    <s v="1.3.2"/>
    <x v="4"/>
    <x v="3"/>
    <s v="Transferencias corrientes al Sector Privado"/>
    <s v="1.3"/>
    <s v="TRANSFERENCIAS CORRIENTES"/>
    <s v="1"/>
    <n v="1766517.98"/>
  </r>
  <r>
    <s v="0005-6"/>
    <x v="3"/>
    <s v="0005-6-03"/>
    <x v="17"/>
    <s v="PRESTACIONES"/>
    <s v="0005-6-03-01-01-01-07"/>
    <x v="48"/>
    <x v="48"/>
    <x v="48"/>
    <s v="01"/>
    <s v="07"/>
    <s v="01 Sistema de Emergencias 9-1-1"/>
    <s v="Prestaciones legales"/>
    <s v="1.3.2"/>
    <x v="4"/>
    <x v="3"/>
    <s v="Transferencias corrientes al Sector Privado"/>
    <s v="1.3"/>
    <s v="TRANSFERENCIAS CORRIENTES"/>
    <s v="1"/>
    <n v="2711620.47"/>
  </r>
  <r>
    <s v="0005-6"/>
    <x v="3"/>
    <s v="0005-6-03"/>
    <x v="17"/>
    <s v="PRESTACIONES"/>
    <s v="0005-6-03-01-01-01-08"/>
    <x v="48"/>
    <x v="48"/>
    <x v="48"/>
    <s v="01"/>
    <s v="08"/>
    <s v="01 Sistema de Emergencias 9-1-1"/>
    <s v="Prestaciones legales"/>
    <s v="1.3.2"/>
    <x v="4"/>
    <x v="3"/>
    <s v="Transferencias corrientes al Sector Privado"/>
    <s v="1.3"/>
    <s v="TRANSFERENCIAS CORRIENTES"/>
    <s v="1"/>
    <n v="2736266.71"/>
  </r>
  <r>
    <s v="0005-6"/>
    <x v="3"/>
    <s v="0005-6-03"/>
    <x v="17"/>
    <s v="PRESTACIONES"/>
    <s v="0005-6-03-01-01-01-09"/>
    <x v="48"/>
    <x v="48"/>
    <x v="48"/>
    <s v="01"/>
    <s v="09"/>
    <s v="01 Sistema de Emergencias 9-1-1"/>
    <s v="Prestaciones legales"/>
    <s v="1.3.2"/>
    <x v="4"/>
    <x v="3"/>
    <s v="Transferencias corrientes al Sector Privado"/>
    <s v="1.3"/>
    <s v="TRANSFERENCIAS CORRIENTES"/>
    <s v="1"/>
    <n v="1105653.4300000002"/>
  </r>
  <r>
    <s v="0005-6"/>
    <x v="3"/>
    <s v="0005-6-03"/>
    <x v="17"/>
    <s v="PRESTACIONES"/>
    <s v="0005-6-03-01-01-01-10"/>
    <x v="48"/>
    <x v="48"/>
    <x v="48"/>
    <s v="01"/>
    <s v="10"/>
    <s v="01 Sistema de Emergencias 9-1-1"/>
    <s v="Prestaciones legales"/>
    <s v="1.3.2"/>
    <x v="4"/>
    <x v="3"/>
    <s v="Transferencias corrientes al Sector Privado"/>
    <s v="1.3"/>
    <s v="TRANSFERENCIAS CORRIENTES"/>
    <s v="1"/>
    <n v="2050051.4499999997"/>
  </r>
  <r>
    <s v="0005-6"/>
    <x v="3"/>
    <s v="0005-6-03"/>
    <x v="17"/>
    <s v="PRESTACIONES"/>
    <s v="0005-6-03-01-01-01-12"/>
    <x v="48"/>
    <x v="48"/>
    <x v="48"/>
    <s v="01"/>
    <s v="12"/>
    <s v="01 Sistema de Emergencias 9-1-1"/>
    <s v="Prestaciones legales"/>
    <s v="1.3.2"/>
    <x v="4"/>
    <x v="3"/>
    <s v="Transferencias corrientes al Sector Privado"/>
    <s v="1.3"/>
    <s v="TRANSFERENCIAS CORRIENTES"/>
    <s v="1"/>
    <n v="1365202.58"/>
  </r>
  <r>
    <s v="0005-6"/>
    <x v="3"/>
    <s v="0005-6-03"/>
    <x v="17"/>
    <s v="PRESTACIONES"/>
    <s v="0005-6-03-01-01-01-13"/>
    <x v="48"/>
    <x v="48"/>
    <x v="48"/>
    <s v="01"/>
    <s v="13"/>
    <s v="01 Sistema de Emergencias 9-1-1"/>
    <s v="Prestaciones legales"/>
    <s v="1.3.2"/>
    <x v="4"/>
    <x v="3"/>
    <s v="Transferencias corrientes al Sector Privado"/>
    <s v="1.3"/>
    <s v="TRANSFERENCIAS CORRIENTES"/>
    <s v="1"/>
    <n v="1799393.92"/>
  </r>
  <r>
    <s v="0005-6"/>
    <x v="3"/>
    <s v="0005-6-03"/>
    <x v="17"/>
    <s v="PRESTACIONES"/>
    <s v="0005-6-03-01-01-01-14"/>
    <x v="48"/>
    <x v="48"/>
    <x v="48"/>
    <s v="01"/>
    <s v="14"/>
    <s v="01 Sistema de Emergencias 9-1-1"/>
    <s v="Prestaciones legales"/>
    <s v="1.3.2"/>
    <x v="4"/>
    <x v="3"/>
    <s v="Transferencias corrientes al Sector Privado"/>
    <s v="1.3"/>
    <s v="TRANSFERENCIAS CORRIENTES"/>
    <s v="1"/>
    <n v="22203882.449999999"/>
  </r>
  <r>
    <s v="0005-6"/>
    <x v="3"/>
    <s v="0005-6-03"/>
    <x v="17"/>
    <s v="PRESTACIONES"/>
    <s v="0005-6-03-01-01-01-15"/>
    <x v="48"/>
    <x v="48"/>
    <x v="48"/>
    <s v="01"/>
    <s v="15"/>
    <s v="01 Sistema de Emergencias 9-1-1"/>
    <s v="Prestaciones legales"/>
    <s v="1.3.2"/>
    <x v="4"/>
    <x v="3"/>
    <s v="Transferencias corrientes al Sector Privado"/>
    <s v="1.3"/>
    <s v="TRANSFERENCIAS CORRIENTES"/>
    <s v="1"/>
    <n v="4047831.5000000005"/>
  </r>
  <r>
    <s v="0005-6"/>
    <x v="3"/>
    <s v="0005-6-03"/>
    <x v="17"/>
    <s v="PRESTACIONES"/>
    <s v="0005-6-03-01-01-01-16"/>
    <x v="48"/>
    <x v="48"/>
    <x v="48"/>
    <s v="01"/>
    <s v="16"/>
    <s v="01 Sistema de Emergencias 9-1-1"/>
    <s v="Prestaciones legales"/>
    <s v="1.3.2"/>
    <x v="4"/>
    <x v="3"/>
    <s v="Transferencias corrientes al Sector Privado"/>
    <s v="1.3"/>
    <s v="TRANSFERENCIAS CORRIENTES"/>
    <s v="1"/>
    <n v="1471685.09"/>
  </r>
  <r>
    <s v="0005-6"/>
    <x v="3"/>
    <s v="0005-6-03"/>
    <x v="17"/>
    <s v="PRESTACIONES"/>
    <s v="0005-6-03-01-01-01-18"/>
    <x v="48"/>
    <x v="48"/>
    <x v="48"/>
    <s v="01"/>
    <s v="18"/>
    <s v="01 Sistema de Emergencias 9-1-1"/>
    <s v="Prestaciones legales"/>
    <s v="1.3.2"/>
    <x v="4"/>
    <x v="3"/>
    <s v="Transferencias corrientes al Sector Privado"/>
    <s v="1.3"/>
    <s v="TRANSFERENCIAS CORRIENTES"/>
    <s v="1"/>
    <n v="749567.37"/>
  </r>
  <r>
    <s v="0005-6"/>
    <x v="3"/>
    <s v="0005-6-03"/>
    <x v="17"/>
    <s v="PRESTACIONES"/>
    <s v="0005-6-03-01-01-01-19"/>
    <x v="48"/>
    <x v="48"/>
    <x v="48"/>
    <s v="01"/>
    <s v="19"/>
    <s v="01 Sistema de Emergencias 9-1-1"/>
    <s v="Prestaciones legales"/>
    <s v="1.3.2"/>
    <x v="4"/>
    <x v="3"/>
    <s v="Transferencias corrientes al Sector Privado"/>
    <s v="1.3"/>
    <s v="TRANSFERENCIAS CORRIENTES"/>
    <s v="1"/>
    <n v="653765.31999999995"/>
  </r>
  <r>
    <s v="0005-6"/>
    <x v="3"/>
    <s v="0005-6-03"/>
    <x v="17"/>
    <s v="PRESTACIONES"/>
    <s v="0005-6-03-99-01-01-01"/>
    <x v="49"/>
    <x v="49"/>
    <x v="49"/>
    <s v="01"/>
    <s v="01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2"/>
    <x v="49"/>
    <x v="49"/>
    <x v="49"/>
    <s v="01"/>
    <s v="02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3"/>
    <x v="49"/>
    <x v="49"/>
    <x v="49"/>
    <s v="01"/>
    <s v="03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4"/>
    <x v="49"/>
    <x v="49"/>
    <x v="49"/>
    <s v="01"/>
    <s v="04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6"/>
    <x v="49"/>
    <x v="49"/>
    <x v="49"/>
    <s v="01"/>
    <s v="06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7"/>
    <x v="49"/>
    <x v="49"/>
    <x v="49"/>
    <s v="01"/>
    <s v="07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8"/>
    <x v="49"/>
    <x v="49"/>
    <x v="49"/>
    <s v="01"/>
    <s v="08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09"/>
    <x v="49"/>
    <x v="49"/>
    <x v="49"/>
    <s v="01"/>
    <s v="09"/>
    <s v="01 Sistema de Emergencias 9-1-1"/>
    <s v="Otras Prestaciones"/>
    <s v="1.3.2"/>
    <x v="4"/>
    <x v="3"/>
    <s v="Transferencias corrientes al Sector Privado"/>
    <s v="1.3"/>
    <s v="TRANSFERENCIAS CORRIENTES"/>
    <s v="1"/>
    <n v="239999.99999999997"/>
  </r>
  <r>
    <s v="0005-6"/>
    <x v="3"/>
    <s v="0005-6-03"/>
    <x v="17"/>
    <s v="PRESTACIONES"/>
    <s v="0005-6-03-99-01-01-10"/>
    <x v="49"/>
    <x v="49"/>
    <x v="49"/>
    <s v="01"/>
    <s v="10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2"/>
    <x v="49"/>
    <x v="49"/>
    <x v="49"/>
    <s v="01"/>
    <s v="12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3"/>
    <x v="49"/>
    <x v="49"/>
    <x v="49"/>
    <s v="01"/>
    <s v="13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4"/>
    <x v="49"/>
    <x v="49"/>
    <x v="49"/>
    <s v="01"/>
    <s v="14"/>
    <s v="01 Sistema de Emergencias 9-1-1"/>
    <s v="Otras Prestaciones"/>
    <s v="1.3.2"/>
    <x v="4"/>
    <x v="3"/>
    <s v="Transferencias corrientes al Sector Privado"/>
    <s v="1.3"/>
    <s v="TRANSFERENCIAS CORRIENTES"/>
    <s v="1"/>
    <n v="36000000"/>
  </r>
  <r>
    <s v="0005-6"/>
    <x v="3"/>
    <s v="0005-6-03"/>
    <x v="17"/>
    <s v="PRESTACIONES"/>
    <s v="0005-6-03-99-01-01-15"/>
    <x v="49"/>
    <x v="49"/>
    <x v="49"/>
    <s v="01"/>
    <s v="15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6"/>
    <x v="49"/>
    <x v="49"/>
    <x v="49"/>
    <s v="01"/>
    <s v="16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8"/>
    <x v="49"/>
    <x v="49"/>
    <x v="49"/>
    <s v="01"/>
    <s v="18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19"/>
    <x v="49"/>
    <x v="49"/>
    <x v="49"/>
    <s v="01"/>
    <s v="19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05-6"/>
    <x v="3"/>
    <s v="0005-6-03"/>
    <x v="17"/>
    <s v="PRESTACIONES"/>
    <s v="0005-6-03-99-01-01-20"/>
    <x v="49"/>
    <x v="49"/>
    <x v="49"/>
    <s v="01"/>
    <s v="20"/>
    <s v="01 Sistema de Emergencias 9-1-1"/>
    <s v="Otras Prestaciones"/>
    <s v="1.3.2"/>
    <x v="4"/>
    <x v="3"/>
    <s v="Transferencias corrientes al Sector Privado"/>
    <s v="1.3"/>
    <s v="TRANSFERENCIAS CORRIENTES"/>
    <s v="1"/>
    <n v="240000"/>
  </r>
  <r>
    <s v="0055-5"/>
    <x v="4"/>
    <s v="0055-5-01"/>
    <x v="18"/>
    <s v="MAQUINARIA, EQUIPO Y MOBILIARIO"/>
    <s v="0055-5-01-03-38-01-09"/>
    <x v="50"/>
    <x v="50"/>
    <x v="50"/>
    <s v="38"/>
    <s v="09"/>
    <s v="01 Sistema de Emergencias 9-1-1"/>
    <s v="Equipo de comunicacion"/>
    <s v="2.2.1"/>
    <x v="5"/>
    <x v="4"/>
    <s v="Maquinaria y equipo "/>
    <s v="2.2"/>
    <s v="ADQUISICIÓN DE ACTIVOS"/>
    <s v="2"/>
    <n v="750000"/>
  </r>
  <r>
    <s v="0055-5"/>
    <x v="4"/>
    <s v="0055-5-01"/>
    <x v="18"/>
    <s v="MAQUINARIA, EQUIPO Y MOBILIARIO"/>
    <s v="0055-5-01-03-38-01-14"/>
    <x v="50"/>
    <x v="50"/>
    <x v="50"/>
    <s v="38"/>
    <s v="14"/>
    <s v="01 Sistema de Emergencias 9-1-1"/>
    <s v="Equipo de comunicacion"/>
    <s v="2.2.1"/>
    <x v="5"/>
    <x v="4"/>
    <s v="Maquinaria y equipo "/>
    <s v="2.2"/>
    <s v="ADQUISICIÓN DE ACTIVOS"/>
    <s v="2"/>
    <n v="3645730"/>
  </r>
  <r>
    <s v="0055-5"/>
    <x v="4"/>
    <s v="0055-5-01"/>
    <x v="18"/>
    <s v="MAQUINARIA, EQUIPO Y MOBILIARIO"/>
    <s v="0055-5-01-05-48-01-15"/>
    <x v="51"/>
    <x v="51"/>
    <x v="51"/>
    <s v="48"/>
    <s v="15"/>
    <s v="01 Sistema de Emergencias 9-1-1"/>
    <s v="Equipo de  cómputo"/>
    <s v="2.2.1"/>
    <x v="5"/>
    <x v="4"/>
    <s v="Maquinaria y equipo "/>
    <s v="2.2"/>
    <s v="ADQUISICIÓN DE ACTIVOS"/>
    <s v="2"/>
    <n v="25920000"/>
  </r>
  <r>
    <s v="0055-5"/>
    <x v="4"/>
    <s v="0055-5-01"/>
    <x v="18"/>
    <s v="MAQUINARIA, EQUIPO Y MOBILIARIO"/>
    <s v="0055-5-01-05-58-01-15"/>
    <x v="51"/>
    <x v="51"/>
    <x v="51"/>
    <s v="58"/>
    <s v="15"/>
    <s v="01 Sistema de Emergencias 9-1-1"/>
    <s v="Equipo de  cómputo"/>
    <s v="2.2.1"/>
    <x v="5"/>
    <x v="4"/>
    <s v="Maquinaria y equipo "/>
    <s v="2.2"/>
    <s v="ADQUISICIÓN DE ACTIVOS"/>
    <s v="2"/>
    <n v="66240000"/>
  </r>
  <r>
    <s v="0055-5"/>
    <x v="4"/>
    <s v="0055-5-01"/>
    <x v="18"/>
    <s v="MAQUINARIA, EQUIPO Y MOBILIARIO"/>
    <s v="0055-5-01-05-60-01-15"/>
    <x v="51"/>
    <x v="51"/>
    <x v="51"/>
    <s v="60"/>
    <s v="15"/>
    <s v="01 Sistema de Emergencias 9-1-1"/>
    <s v="Equipo de  cómputo"/>
    <s v="2.2.1"/>
    <x v="5"/>
    <x v="4"/>
    <s v="Maquinaria y equipo "/>
    <s v="2.2"/>
    <s v="ADQUISICIÓN DE ACTIVOS"/>
    <s v="2"/>
    <n v="56772000"/>
  </r>
  <r>
    <s v="0055-5"/>
    <x v="4"/>
    <s v="0055-5-01"/>
    <x v="18"/>
    <s v="MAQUINARIA, EQUIPO Y MOBILIARIO"/>
    <s v="0055-5-01-99-29-01-09"/>
    <x v="52"/>
    <x v="52"/>
    <x v="52"/>
    <s v="29"/>
    <s v="09"/>
    <s v="01 Sistema de Emergencias 9-1-1"/>
    <s v="Maquinaria, equipo y mobiliario diverso"/>
    <s v="2.2.1"/>
    <x v="5"/>
    <x v="4"/>
    <s v="Maquinaria y equipo "/>
    <s v="2.2"/>
    <s v="ADQUISICIÓN DE ACTIVOS"/>
    <s v="2"/>
    <n v="2760000"/>
  </r>
  <r>
    <s v="0055-5"/>
    <x v="4"/>
    <s v="0055-5-99"/>
    <x v="18"/>
    <s v="BIENES DURADEROS DIVERSOS"/>
    <s v="0055-5-99-03-24-01-07"/>
    <x v="53"/>
    <x v="53"/>
    <x v="53"/>
    <s v="24"/>
    <s v="07"/>
    <s v="01 Sistema de Emergencias 9-1-1"/>
    <s v="Bienes intangibles"/>
    <s v="2.2.4"/>
    <x v="6"/>
    <x v="5"/>
    <s v="Intangibles"/>
    <s v="2.2"/>
    <s v="ADQUISICIÓN DE ACTIVOS"/>
    <s v="2"/>
    <n v="2600000"/>
  </r>
  <r>
    <s v="0055-5"/>
    <x v="4"/>
    <s v="0055-5-99"/>
    <x v="19"/>
    <s v="BIENES DURADEROS DIVERSOS"/>
    <s v="0055-5-99-03-40-01-15"/>
    <x v="53"/>
    <x v="53"/>
    <x v="53"/>
    <s v="40"/>
    <s v="15"/>
    <s v="01 Sistema de Emergencias 9-1-1"/>
    <s v="Bienes intangibles"/>
    <s v="2.2.4"/>
    <x v="6"/>
    <x v="5"/>
    <s v="Intangibles"/>
    <s v="2.2"/>
    <s v="ADQUISICIÓN DE ACTIVOS"/>
    <s v="2"/>
    <n v="540000"/>
  </r>
  <r>
    <s v="0055-5"/>
    <x v="4"/>
    <s v="0055-5-99"/>
    <x v="19"/>
    <s v="BIENES DURADEROS DIVERSOS"/>
    <s v="0055-5-99-03-44-01-15"/>
    <x v="53"/>
    <x v="53"/>
    <x v="53"/>
    <s v="44"/>
    <s v="15"/>
    <s v="01 Sistema de Emergencias 9-1-1"/>
    <s v="Bienes intangibles"/>
    <s v="2.2.4"/>
    <x v="6"/>
    <x v="5"/>
    <s v="Intangibles"/>
    <s v="2.2"/>
    <s v="ADQUISICIÓN DE ACTIVOS"/>
    <s v="2"/>
    <n v="217440000"/>
  </r>
  <r>
    <s v="0055-5"/>
    <x v="4"/>
    <s v="0055-5-99"/>
    <x v="19"/>
    <s v="BIENES DURADEROS DIVERSOS"/>
    <s v="0055-5-99-03-55-01-15"/>
    <x v="53"/>
    <x v="53"/>
    <x v="53"/>
    <s v="55"/>
    <s v="15"/>
    <s v="01 Sistema de Emergencias 9-1-1"/>
    <s v="Bienes intangibles"/>
    <s v="2.2.4"/>
    <x v="6"/>
    <x v="5"/>
    <s v="Intangibles"/>
    <s v="2.2"/>
    <s v="ADQUISICIÓN DE ACTIVOS"/>
    <s v="2"/>
    <n v="216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s v="01"/>
    <s v="01"/>
    <s v="01 Sistema de Emergencias 9-1-1"/>
    <x v="0"/>
    <x v="0"/>
    <x v="0"/>
    <x v="0"/>
    <x v="0"/>
    <x v="0"/>
    <x v="0"/>
    <x v="0"/>
    <n v="16814125.199999999"/>
  </r>
  <r>
    <s v="01"/>
    <s v="02"/>
    <s v="01 Sistema de Emergencias 9-1-1"/>
    <x v="0"/>
    <x v="0"/>
    <x v="0"/>
    <x v="0"/>
    <x v="0"/>
    <x v="0"/>
    <x v="0"/>
    <x v="0"/>
    <n v="8396276.0399999991"/>
  </r>
  <r>
    <s v="01"/>
    <s v="03"/>
    <s v="01 Sistema de Emergencias 9-1-1"/>
    <x v="0"/>
    <x v="0"/>
    <x v="0"/>
    <x v="0"/>
    <x v="0"/>
    <x v="0"/>
    <x v="0"/>
    <x v="0"/>
    <n v="12737050.560000001"/>
  </r>
  <r>
    <s v="01"/>
    <s v="04"/>
    <s v="01 Sistema de Emergencias 9-1-1"/>
    <x v="0"/>
    <x v="0"/>
    <x v="0"/>
    <x v="0"/>
    <x v="0"/>
    <x v="0"/>
    <x v="0"/>
    <x v="0"/>
    <n v="36384897.600000001"/>
  </r>
  <r>
    <s v="01"/>
    <s v="06"/>
    <s v="01 Sistema de Emergencias 9-1-1"/>
    <x v="0"/>
    <x v="0"/>
    <x v="0"/>
    <x v="0"/>
    <x v="0"/>
    <x v="0"/>
    <x v="0"/>
    <x v="0"/>
    <n v="12737050.560000001"/>
  </r>
  <r>
    <s v="01"/>
    <s v="07"/>
    <s v="01 Sistema de Emergencias 9-1-1"/>
    <x v="0"/>
    <x v="0"/>
    <x v="0"/>
    <x v="0"/>
    <x v="0"/>
    <x v="0"/>
    <x v="0"/>
    <x v="0"/>
    <n v="42749920.439999998"/>
  </r>
  <r>
    <s v="01"/>
    <s v="08"/>
    <s v="01 Sistema de Emergencias 9-1-1"/>
    <x v="0"/>
    <x v="0"/>
    <x v="0"/>
    <x v="0"/>
    <x v="0"/>
    <x v="0"/>
    <x v="0"/>
    <x v="0"/>
    <n v="42016859.640000001"/>
  </r>
  <r>
    <s v="01"/>
    <s v="09"/>
    <s v="01 Sistema de Emergencias 9-1-1"/>
    <x v="0"/>
    <x v="0"/>
    <x v="0"/>
    <x v="0"/>
    <x v="0"/>
    <x v="0"/>
    <x v="0"/>
    <x v="0"/>
    <n v="14948460.24"/>
  </r>
  <r>
    <s v="01"/>
    <s v="10"/>
    <s v="01 Sistema de Emergencias 9-1-1"/>
    <x v="0"/>
    <x v="0"/>
    <x v="0"/>
    <x v="0"/>
    <x v="0"/>
    <x v="0"/>
    <x v="0"/>
    <x v="0"/>
    <n v="43044382.32"/>
  </r>
  <r>
    <s v="01"/>
    <s v="12"/>
    <s v="01 Sistema de Emergencias 9-1-1"/>
    <x v="0"/>
    <x v="0"/>
    <x v="0"/>
    <x v="0"/>
    <x v="0"/>
    <x v="0"/>
    <x v="0"/>
    <x v="0"/>
    <n v="13975840.560000001"/>
  </r>
  <r>
    <s v="01"/>
    <s v="13"/>
    <s v="01 Sistema de Emergencias 9-1-1"/>
    <x v="0"/>
    <x v="0"/>
    <x v="0"/>
    <x v="0"/>
    <x v="0"/>
    <x v="0"/>
    <x v="0"/>
    <x v="0"/>
    <n v="25603092.48"/>
  </r>
  <r>
    <s v="01"/>
    <s v="14"/>
    <s v="01 Sistema de Emergencias 9-1-1"/>
    <x v="0"/>
    <x v="0"/>
    <x v="0"/>
    <x v="0"/>
    <x v="0"/>
    <x v="0"/>
    <x v="0"/>
    <x v="0"/>
    <n v="942480446.39999998"/>
  </r>
  <r>
    <s v="01"/>
    <s v="15"/>
    <s v="01 Sistema de Emergencias 9-1-1"/>
    <x v="0"/>
    <x v="0"/>
    <x v="0"/>
    <x v="0"/>
    <x v="0"/>
    <x v="0"/>
    <x v="0"/>
    <x v="0"/>
    <n v="59940735.600000001"/>
  </r>
  <r>
    <s v="01"/>
    <s v="16"/>
    <s v="01 Sistema de Emergencias 9-1-1"/>
    <x v="0"/>
    <x v="0"/>
    <x v="0"/>
    <x v="0"/>
    <x v="0"/>
    <x v="0"/>
    <x v="0"/>
    <x v="0"/>
    <n v="12737050.560000001"/>
  </r>
  <r>
    <s v="01"/>
    <s v="18"/>
    <s v="01 Sistema de Emergencias 9-1-1"/>
    <x v="0"/>
    <x v="0"/>
    <x v="0"/>
    <x v="0"/>
    <x v="0"/>
    <x v="0"/>
    <x v="0"/>
    <x v="0"/>
    <n v="24598061.280000001"/>
  </r>
  <r>
    <s v="01"/>
    <s v="19"/>
    <s v="01 Sistema de Emergencias 9-1-1"/>
    <x v="0"/>
    <x v="0"/>
    <x v="0"/>
    <x v="0"/>
    <x v="0"/>
    <x v="0"/>
    <x v="0"/>
    <x v="0"/>
    <n v="9621686.8800000008"/>
  </r>
  <r>
    <s v="01"/>
    <s v="20"/>
    <s v="01 Sistema de Emergencias 9-1-1"/>
    <x v="0"/>
    <x v="0"/>
    <x v="0"/>
    <x v="0"/>
    <x v="0"/>
    <x v="0"/>
    <x v="0"/>
    <x v="0"/>
    <n v="5285879.28"/>
  </r>
  <r>
    <s v="01"/>
    <s v="07"/>
    <s v="01 Sistema de Emergencias 9-1-1"/>
    <x v="1"/>
    <x v="0"/>
    <x v="0"/>
    <x v="0"/>
    <x v="0"/>
    <x v="0"/>
    <x v="0"/>
    <x v="0"/>
    <n v="547782.84"/>
  </r>
  <r>
    <s v="01"/>
    <s v="09"/>
    <s v="01 Sistema de Emergencias 9-1-1"/>
    <x v="1"/>
    <x v="0"/>
    <x v="0"/>
    <x v="0"/>
    <x v="0"/>
    <x v="0"/>
    <x v="0"/>
    <x v="0"/>
    <n v="76939.319999999992"/>
  </r>
  <r>
    <s v="01"/>
    <s v="13"/>
    <s v="01 Sistema de Emergencias 9-1-1"/>
    <x v="1"/>
    <x v="0"/>
    <x v="0"/>
    <x v="0"/>
    <x v="0"/>
    <x v="0"/>
    <x v="0"/>
    <x v="0"/>
    <n v="1362148.68"/>
  </r>
  <r>
    <s v="01"/>
    <s v="14"/>
    <s v="01 Sistema de Emergencias 9-1-1"/>
    <x v="1"/>
    <x v="0"/>
    <x v="0"/>
    <x v="0"/>
    <x v="0"/>
    <x v="0"/>
    <x v="0"/>
    <x v="0"/>
    <n v="27998033.399999999"/>
  </r>
  <r>
    <s v="01"/>
    <s v="15"/>
    <s v="01 Sistema de Emergencias 9-1-1"/>
    <x v="1"/>
    <x v="0"/>
    <x v="0"/>
    <x v="0"/>
    <x v="0"/>
    <x v="0"/>
    <x v="0"/>
    <x v="0"/>
    <n v="1764272.2799999998"/>
  </r>
  <r>
    <s v="01"/>
    <s v="02"/>
    <s v="01 Sistema de Emergencias 9-1-1"/>
    <x v="2"/>
    <x v="0"/>
    <x v="0"/>
    <x v="0"/>
    <x v="0"/>
    <x v="0"/>
    <x v="0"/>
    <x v="0"/>
    <n v="821327.64"/>
  </r>
  <r>
    <s v="01"/>
    <s v="14"/>
    <s v="01 Sistema de Emergencias 9-1-1"/>
    <x v="2"/>
    <x v="0"/>
    <x v="0"/>
    <x v="0"/>
    <x v="0"/>
    <x v="0"/>
    <x v="0"/>
    <x v="0"/>
    <n v="1142164.32"/>
  </r>
  <r>
    <s v="01"/>
    <s v="15"/>
    <s v="01 Sistema de Emergencias 9-1-1"/>
    <x v="2"/>
    <x v="0"/>
    <x v="0"/>
    <x v="0"/>
    <x v="0"/>
    <x v="0"/>
    <x v="0"/>
    <x v="0"/>
    <n v="8175885.8399999999"/>
  </r>
  <r>
    <s v="01"/>
    <s v="01"/>
    <s v="01 Sistema de Emergencias 9-1-1"/>
    <x v="3"/>
    <x v="0"/>
    <x v="0"/>
    <x v="0"/>
    <x v="0"/>
    <x v="0"/>
    <x v="0"/>
    <x v="0"/>
    <n v="13243322.399999999"/>
  </r>
  <r>
    <s v="01"/>
    <s v="02"/>
    <s v="01 Sistema de Emergencias 9-1-1"/>
    <x v="3"/>
    <x v="0"/>
    <x v="0"/>
    <x v="0"/>
    <x v="0"/>
    <x v="0"/>
    <x v="0"/>
    <x v="0"/>
    <n v="5382296.2799999993"/>
  </r>
  <r>
    <s v="01"/>
    <s v="03"/>
    <s v="01 Sistema de Emergencias 9-1-1"/>
    <x v="3"/>
    <x v="0"/>
    <x v="0"/>
    <x v="0"/>
    <x v="0"/>
    <x v="0"/>
    <x v="0"/>
    <x v="0"/>
    <n v="10931333.040000001"/>
  </r>
  <r>
    <s v="01"/>
    <s v="04"/>
    <s v="01 Sistema de Emergencias 9-1-1"/>
    <x v="3"/>
    <x v="0"/>
    <x v="0"/>
    <x v="0"/>
    <x v="0"/>
    <x v="0"/>
    <x v="0"/>
    <x v="0"/>
    <n v="19920588"/>
  </r>
  <r>
    <s v="01"/>
    <s v="06"/>
    <s v="01 Sistema de Emergencias 9-1-1"/>
    <x v="3"/>
    <x v="0"/>
    <x v="0"/>
    <x v="0"/>
    <x v="0"/>
    <x v="0"/>
    <x v="0"/>
    <x v="0"/>
    <n v="5633275.3199999994"/>
  </r>
  <r>
    <s v="01"/>
    <s v="07"/>
    <s v="01 Sistema de Emergencias 9-1-1"/>
    <x v="3"/>
    <x v="0"/>
    <x v="0"/>
    <x v="0"/>
    <x v="0"/>
    <x v="0"/>
    <x v="0"/>
    <x v="0"/>
    <n v="27308961.48"/>
  </r>
  <r>
    <s v="01"/>
    <s v="08"/>
    <s v="01 Sistema de Emergencias 9-1-1"/>
    <x v="3"/>
    <x v="0"/>
    <x v="0"/>
    <x v="0"/>
    <x v="0"/>
    <x v="0"/>
    <x v="0"/>
    <x v="0"/>
    <n v="33457417.200000003"/>
  </r>
  <r>
    <s v="01"/>
    <s v="09"/>
    <s v="01 Sistema de Emergencias 9-1-1"/>
    <x v="3"/>
    <x v="0"/>
    <x v="0"/>
    <x v="0"/>
    <x v="0"/>
    <x v="0"/>
    <x v="0"/>
    <x v="0"/>
    <n v="7516310.3999999994"/>
  </r>
  <r>
    <s v="01"/>
    <s v="10"/>
    <s v="01 Sistema de Emergencias 9-1-1"/>
    <x v="3"/>
    <x v="0"/>
    <x v="0"/>
    <x v="0"/>
    <x v="0"/>
    <x v="0"/>
    <x v="0"/>
    <x v="0"/>
    <n v="28318232.280000001"/>
  </r>
  <r>
    <s v="01"/>
    <s v="12"/>
    <s v="01 Sistema de Emergencias 9-1-1"/>
    <x v="3"/>
    <x v="0"/>
    <x v="0"/>
    <x v="0"/>
    <x v="0"/>
    <x v="0"/>
    <x v="0"/>
    <x v="0"/>
    <n v="12076651.68"/>
  </r>
  <r>
    <s v="01"/>
    <s v="13"/>
    <s v="01 Sistema de Emergencias 9-1-1"/>
    <x v="3"/>
    <x v="0"/>
    <x v="0"/>
    <x v="0"/>
    <x v="0"/>
    <x v="0"/>
    <x v="0"/>
    <x v="0"/>
    <n v="19685819.280000001"/>
  </r>
  <r>
    <s v="01"/>
    <s v="14"/>
    <s v="01 Sistema de Emergencias 9-1-1"/>
    <x v="3"/>
    <x v="0"/>
    <x v="0"/>
    <x v="0"/>
    <x v="0"/>
    <x v="0"/>
    <x v="0"/>
    <x v="0"/>
    <n v="255097940.31000003"/>
  </r>
  <r>
    <s v="01"/>
    <s v="15"/>
    <s v="01 Sistema de Emergencias 9-1-1"/>
    <x v="3"/>
    <x v="0"/>
    <x v="0"/>
    <x v="0"/>
    <x v="0"/>
    <x v="0"/>
    <x v="0"/>
    <x v="0"/>
    <n v="37695723.839999996"/>
  </r>
  <r>
    <s v="01"/>
    <s v="16"/>
    <s v="01 Sistema de Emergencias 9-1-1"/>
    <x v="3"/>
    <x v="0"/>
    <x v="0"/>
    <x v="0"/>
    <x v="0"/>
    <x v="0"/>
    <x v="0"/>
    <x v="0"/>
    <n v="15476756.039999999"/>
  </r>
  <r>
    <s v="01"/>
    <s v="18"/>
    <s v="01 Sistema de Emergencias 9-1-1"/>
    <x v="3"/>
    <x v="0"/>
    <x v="0"/>
    <x v="0"/>
    <x v="0"/>
    <x v="0"/>
    <x v="0"/>
    <x v="0"/>
    <n v="9807781.4399999995"/>
  </r>
  <r>
    <s v="01"/>
    <s v="19"/>
    <s v="01 Sistema de Emergencias 9-1-1"/>
    <x v="3"/>
    <x v="0"/>
    <x v="0"/>
    <x v="0"/>
    <x v="0"/>
    <x v="0"/>
    <x v="0"/>
    <x v="0"/>
    <n v="7149875.2800000003"/>
  </r>
  <r>
    <s v="01"/>
    <s v="20"/>
    <s v="01 Sistema de Emergencias 9-1-1"/>
    <x v="3"/>
    <x v="0"/>
    <x v="0"/>
    <x v="0"/>
    <x v="0"/>
    <x v="0"/>
    <x v="0"/>
    <x v="0"/>
    <n v="532948.60000000009"/>
  </r>
  <r>
    <s v="01"/>
    <s v="01"/>
    <s v="01 Sistema de Emergencias 9-1-1"/>
    <x v="4"/>
    <x v="0"/>
    <x v="0"/>
    <x v="0"/>
    <x v="0"/>
    <x v="0"/>
    <x v="0"/>
    <x v="0"/>
    <n v="5044237.5599999996"/>
  </r>
  <r>
    <s v="01"/>
    <s v="02"/>
    <s v="01 Sistema de Emergencias 9-1-1"/>
    <x v="4"/>
    <x v="0"/>
    <x v="0"/>
    <x v="0"/>
    <x v="0"/>
    <x v="0"/>
    <x v="0"/>
    <x v="0"/>
    <n v="1679255.21"/>
  </r>
  <r>
    <s v="01"/>
    <s v="03"/>
    <s v="01 Sistema de Emergencias 9-1-1"/>
    <x v="4"/>
    <x v="0"/>
    <x v="0"/>
    <x v="0"/>
    <x v="0"/>
    <x v="0"/>
    <x v="0"/>
    <x v="0"/>
    <n v="7005377.8099999996"/>
  </r>
  <r>
    <s v="01"/>
    <s v="04"/>
    <s v="01 Sistema de Emergencias 9-1-1"/>
    <x v="4"/>
    <x v="0"/>
    <x v="0"/>
    <x v="0"/>
    <x v="0"/>
    <x v="0"/>
    <x v="0"/>
    <x v="0"/>
    <n v="6380903.5"/>
  </r>
  <r>
    <s v="01"/>
    <s v="06"/>
    <s v="01 Sistema de Emergencias 9-1-1"/>
    <x v="4"/>
    <x v="0"/>
    <x v="0"/>
    <x v="0"/>
    <x v="0"/>
    <x v="0"/>
    <x v="0"/>
    <x v="0"/>
    <n v="8279082.8600000003"/>
  </r>
  <r>
    <s v="01"/>
    <s v="07"/>
    <s v="01 Sistema de Emergencias 9-1-1"/>
    <x v="4"/>
    <x v="0"/>
    <x v="0"/>
    <x v="0"/>
    <x v="0"/>
    <x v="0"/>
    <x v="0"/>
    <x v="0"/>
    <n v="17530305.760000002"/>
  </r>
  <r>
    <s v="01"/>
    <s v="08"/>
    <s v="01 Sistema de Emergencias 9-1-1"/>
    <x v="4"/>
    <x v="0"/>
    <x v="0"/>
    <x v="0"/>
    <x v="0"/>
    <x v="0"/>
    <x v="0"/>
    <x v="0"/>
    <n v="12832995.550000001"/>
  </r>
  <r>
    <s v="01"/>
    <s v="09"/>
    <s v="01 Sistema de Emergencias 9-1-1"/>
    <x v="4"/>
    <x v="0"/>
    <x v="0"/>
    <x v="0"/>
    <x v="0"/>
    <x v="0"/>
    <x v="0"/>
    <x v="0"/>
    <n v="5521357.1200000001"/>
  </r>
  <r>
    <s v="01"/>
    <s v="10"/>
    <s v="01 Sistema de Emergencias 9-1-1"/>
    <x v="4"/>
    <x v="0"/>
    <x v="0"/>
    <x v="0"/>
    <x v="0"/>
    <x v="0"/>
    <x v="0"/>
    <x v="0"/>
    <n v="15192632.359999999"/>
  </r>
  <r>
    <s v="01"/>
    <s v="12"/>
    <s v="01 Sistema de Emergencias 9-1-1"/>
    <x v="4"/>
    <x v="0"/>
    <x v="0"/>
    <x v="0"/>
    <x v="0"/>
    <x v="0"/>
    <x v="0"/>
    <x v="0"/>
    <n v="7686712.3099999996"/>
  </r>
  <r>
    <s v="01"/>
    <s v="14"/>
    <s v="01 Sistema de Emergencias 9-1-1"/>
    <x v="4"/>
    <x v="0"/>
    <x v="0"/>
    <x v="0"/>
    <x v="0"/>
    <x v="0"/>
    <x v="0"/>
    <x v="0"/>
    <n v="4617951.82"/>
  </r>
  <r>
    <s v="01"/>
    <s v="15"/>
    <s v="01 Sistema de Emergencias 9-1-1"/>
    <x v="4"/>
    <x v="0"/>
    <x v="0"/>
    <x v="0"/>
    <x v="0"/>
    <x v="0"/>
    <x v="0"/>
    <x v="0"/>
    <n v="14421141.18"/>
  </r>
  <r>
    <s v="01"/>
    <s v="16"/>
    <s v="01 Sistema de Emergencias 9-1-1"/>
    <x v="4"/>
    <x v="0"/>
    <x v="0"/>
    <x v="0"/>
    <x v="0"/>
    <x v="0"/>
    <x v="0"/>
    <x v="0"/>
    <n v="8279082.8600000003"/>
  </r>
  <r>
    <s v="01"/>
    <s v="01"/>
    <s v="01 Sistema de Emergencias 9-1-1"/>
    <x v="5"/>
    <x v="0"/>
    <x v="0"/>
    <x v="0"/>
    <x v="0"/>
    <x v="0"/>
    <x v="0"/>
    <x v="0"/>
    <n v="3337299.16"/>
  </r>
  <r>
    <s v="01"/>
    <s v="02"/>
    <s v="01 Sistema de Emergencias 9-1-1"/>
    <x v="5"/>
    <x v="0"/>
    <x v="0"/>
    <x v="0"/>
    <x v="0"/>
    <x v="0"/>
    <x v="0"/>
    <x v="0"/>
    <n v="1504178.35"/>
  </r>
  <r>
    <s v="01"/>
    <s v="03"/>
    <s v="01 Sistema de Emergencias 9-1-1"/>
    <x v="5"/>
    <x v="0"/>
    <x v="0"/>
    <x v="0"/>
    <x v="0"/>
    <x v="0"/>
    <x v="0"/>
    <x v="0"/>
    <n v="2903756.9"/>
  </r>
  <r>
    <s v="01"/>
    <s v="04"/>
    <s v="01 Sistema de Emergencias 9-1-1"/>
    <x v="5"/>
    <x v="0"/>
    <x v="0"/>
    <x v="0"/>
    <x v="0"/>
    <x v="0"/>
    <x v="0"/>
    <x v="0"/>
    <n v="5850575.8300000001"/>
  </r>
  <r>
    <s v="01"/>
    <s v="06"/>
    <s v="01 Sistema de Emergencias 9-1-1"/>
    <x v="5"/>
    <x v="0"/>
    <x v="0"/>
    <x v="0"/>
    <x v="0"/>
    <x v="0"/>
    <x v="0"/>
    <x v="0"/>
    <n v="2447202.17"/>
  </r>
  <r>
    <s v="01"/>
    <s v="07"/>
    <s v="01 Sistema de Emergencias 9-1-1"/>
    <x v="5"/>
    <x v="0"/>
    <x v="0"/>
    <x v="0"/>
    <x v="0"/>
    <x v="0"/>
    <x v="0"/>
    <x v="0"/>
    <n v="8303941.0700000012"/>
  </r>
  <r>
    <s v="01"/>
    <s v="08"/>
    <s v="01 Sistema de Emergencias 9-1-1"/>
    <x v="5"/>
    <x v="0"/>
    <x v="0"/>
    <x v="0"/>
    <x v="0"/>
    <x v="0"/>
    <x v="0"/>
    <x v="0"/>
    <n v="8402936.5199999996"/>
  </r>
  <r>
    <s v="01"/>
    <s v="09"/>
    <s v="01 Sistema de Emergencias 9-1-1"/>
    <x v="5"/>
    <x v="0"/>
    <x v="0"/>
    <x v="0"/>
    <x v="0"/>
    <x v="0"/>
    <x v="0"/>
    <x v="0"/>
    <n v="2609588.6100000003"/>
  </r>
  <r>
    <s v="01"/>
    <s v="10"/>
    <s v="01 Sistema de Emergencias 9-1-1"/>
    <x v="5"/>
    <x v="0"/>
    <x v="0"/>
    <x v="0"/>
    <x v="0"/>
    <x v="0"/>
    <x v="0"/>
    <x v="0"/>
    <n v="7993099.04"/>
  </r>
  <r>
    <s v="01"/>
    <s v="12"/>
    <s v="01 Sistema de Emergencias 9-1-1"/>
    <x v="5"/>
    <x v="0"/>
    <x v="0"/>
    <x v="0"/>
    <x v="0"/>
    <x v="0"/>
    <x v="0"/>
    <x v="0"/>
    <n v="3224919.61"/>
  </r>
  <r>
    <s v="01"/>
    <s v="13"/>
    <s v="01 Sistema de Emergencias 9-1-1"/>
    <x v="5"/>
    <x v="0"/>
    <x v="0"/>
    <x v="0"/>
    <x v="0"/>
    <x v="0"/>
    <x v="0"/>
    <x v="0"/>
    <n v="4240739.92"/>
  </r>
  <r>
    <s v="01"/>
    <s v="14"/>
    <s v="01 Sistema de Emergencias 9-1-1"/>
    <x v="5"/>
    <x v="0"/>
    <x v="0"/>
    <x v="0"/>
    <x v="0"/>
    <x v="0"/>
    <x v="0"/>
    <x v="0"/>
    <n v="110538468.45"/>
  </r>
  <r>
    <s v="01"/>
    <s v="15"/>
    <s v="01 Sistema de Emergencias 9-1-1"/>
    <x v="5"/>
    <x v="0"/>
    <x v="0"/>
    <x v="0"/>
    <x v="0"/>
    <x v="0"/>
    <x v="0"/>
    <x v="0"/>
    <n v="11277215.390000001"/>
  </r>
  <r>
    <s v="01"/>
    <s v="16"/>
    <s v="01 Sistema de Emergencias 9-1-1"/>
    <x v="5"/>
    <x v="0"/>
    <x v="0"/>
    <x v="0"/>
    <x v="0"/>
    <x v="0"/>
    <x v="0"/>
    <x v="0"/>
    <n v="3477328"/>
  </r>
  <r>
    <s v="01"/>
    <s v="18"/>
    <s v="01 Sistema de Emergencias 9-1-1"/>
    <x v="5"/>
    <x v="0"/>
    <x v="0"/>
    <x v="0"/>
    <x v="0"/>
    <x v="0"/>
    <x v="0"/>
    <x v="0"/>
    <n v="2948748.3600000003"/>
  </r>
  <r>
    <s v="01"/>
    <s v="19"/>
    <s v="01 Sistema de Emergencias 9-1-1"/>
    <x v="5"/>
    <x v="0"/>
    <x v="0"/>
    <x v="0"/>
    <x v="0"/>
    <x v="0"/>
    <x v="0"/>
    <x v="0"/>
    <n v="1543909.21"/>
  </r>
  <r>
    <s v="01"/>
    <s v="20"/>
    <s v="01 Sistema de Emergencias 9-1-1"/>
    <x v="5"/>
    <x v="0"/>
    <x v="0"/>
    <x v="0"/>
    <x v="0"/>
    <x v="0"/>
    <x v="0"/>
    <x v="0"/>
    <n v="526742.74000000011"/>
  </r>
  <r>
    <s v="01"/>
    <s v="01"/>
    <s v="01 Sistema de Emergencias 9-1-1"/>
    <x v="6"/>
    <x v="0"/>
    <x v="0"/>
    <x v="0"/>
    <x v="0"/>
    <x v="0"/>
    <x v="0"/>
    <x v="0"/>
    <n v="3079821.96"/>
  </r>
  <r>
    <s v="01"/>
    <s v="02"/>
    <s v="01 Sistema de Emergencias 9-1-1"/>
    <x v="6"/>
    <x v="0"/>
    <x v="0"/>
    <x v="0"/>
    <x v="0"/>
    <x v="0"/>
    <x v="0"/>
    <x v="0"/>
    <n v="1362831.6"/>
  </r>
  <r>
    <s v="01"/>
    <s v="03"/>
    <s v="01 Sistema de Emergencias 9-1-1"/>
    <x v="6"/>
    <x v="0"/>
    <x v="0"/>
    <x v="0"/>
    <x v="0"/>
    <x v="0"/>
    <x v="0"/>
    <x v="0"/>
    <n v="2656419.48"/>
  </r>
  <r>
    <s v="01"/>
    <s v="04"/>
    <s v="01 Sistema de Emergencias 9-1-1"/>
    <x v="6"/>
    <x v="0"/>
    <x v="0"/>
    <x v="0"/>
    <x v="0"/>
    <x v="0"/>
    <x v="0"/>
    <x v="0"/>
    <n v="5332066.4400000004"/>
  </r>
  <r>
    <s v="01"/>
    <s v="06"/>
    <s v="01 Sistema de Emergencias 9-1-1"/>
    <x v="6"/>
    <x v="0"/>
    <x v="0"/>
    <x v="0"/>
    <x v="0"/>
    <x v="0"/>
    <x v="0"/>
    <x v="0"/>
    <n v="2229074.4"/>
  </r>
  <r>
    <s v="01"/>
    <s v="07"/>
    <s v="01 Sistema de Emergencias 9-1-1"/>
    <x v="6"/>
    <x v="0"/>
    <x v="0"/>
    <x v="0"/>
    <x v="0"/>
    <x v="0"/>
    <x v="0"/>
    <x v="0"/>
    <n v="7564536.96"/>
  </r>
  <r>
    <s v="01"/>
    <s v="08"/>
    <s v="01 Sistema de Emergencias 9-1-1"/>
    <x v="6"/>
    <x v="0"/>
    <x v="0"/>
    <x v="0"/>
    <x v="0"/>
    <x v="0"/>
    <x v="0"/>
    <x v="0"/>
    <n v="8457689.7599999998"/>
  </r>
  <r>
    <s v="01"/>
    <s v="09"/>
    <s v="01 Sistema de Emergencias 9-1-1"/>
    <x v="6"/>
    <x v="0"/>
    <x v="0"/>
    <x v="0"/>
    <x v="0"/>
    <x v="0"/>
    <x v="0"/>
    <x v="0"/>
    <n v="2357589.2400000002"/>
  </r>
  <r>
    <s v="01"/>
    <s v="10"/>
    <s v="01 Sistema de Emergencias 9-1-1"/>
    <x v="6"/>
    <x v="0"/>
    <x v="0"/>
    <x v="0"/>
    <x v="0"/>
    <x v="0"/>
    <x v="0"/>
    <x v="0"/>
    <n v="7310437.2000000002"/>
  </r>
  <r>
    <s v="01"/>
    <s v="12"/>
    <s v="01 Sistema de Emergencias 9-1-1"/>
    <x v="6"/>
    <x v="0"/>
    <x v="0"/>
    <x v="0"/>
    <x v="0"/>
    <x v="0"/>
    <x v="0"/>
    <x v="0"/>
    <n v="2943873.36"/>
  </r>
  <r>
    <s v="01"/>
    <s v="13"/>
    <s v="01 Sistema de Emergencias 9-1-1"/>
    <x v="6"/>
    <x v="0"/>
    <x v="0"/>
    <x v="0"/>
    <x v="0"/>
    <x v="0"/>
    <x v="0"/>
    <x v="0"/>
    <n v="3762084.12"/>
  </r>
  <r>
    <s v="01"/>
    <s v="14"/>
    <s v="01 Sistema de Emergencias 9-1-1"/>
    <x v="6"/>
    <x v="0"/>
    <x v="0"/>
    <x v="0"/>
    <x v="0"/>
    <x v="0"/>
    <x v="0"/>
    <x v="0"/>
    <n v="97295006.159999996"/>
  </r>
  <r>
    <s v="01"/>
    <s v="15"/>
    <s v="01 Sistema de Emergencias 9-1-1"/>
    <x v="6"/>
    <x v="0"/>
    <x v="0"/>
    <x v="0"/>
    <x v="0"/>
    <x v="0"/>
    <x v="0"/>
    <x v="0"/>
    <n v="10299492.119999999"/>
  </r>
  <r>
    <s v="01"/>
    <s v="16"/>
    <s v="01 Sistema de Emergencias 9-1-1"/>
    <x v="6"/>
    <x v="0"/>
    <x v="0"/>
    <x v="0"/>
    <x v="0"/>
    <x v="0"/>
    <x v="0"/>
    <x v="0"/>
    <n v="3183957"/>
  </r>
  <r>
    <s v="01"/>
    <s v="18"/>
    <s v="01 Sistema de Emergencias 9-1-1"/>
    <x v="6"/>
    <x v="0"/>
    <x v="0"/>
    <x v="0"/>
    <x v="0"/>
    <x v="0"/>
    <x v="0"/>
    <x v="0"/>
    <n v="2313095.64"/>
  </r>
  <r>
    <s v="01"/>
    <s v="19"/>
    <s v="01 Sistema de Emergencias 9-1-1"/>
    <x v="6"/>
    <x v="0"/>
    <x v="0"/>
    <x v="0"/>
    <x v="0"/>
    <x v="0"/>
    <x v="0"/>
    <x v="0"/>
    <n v="1404554.04"/>
  </r>
  <r>
    <s v="01"/>
    <s v="20"/>
    <s v="01 Sistema de Emergencias 9-1-1"/>
    <x v="6"/>
    <x v="0"/>
    <x v="0"/>
    <x v="0"/>
    <x v="0"/>
    <x v="0"/>
    <x v="0"/>
    <x v="0"/>
    <n v="469441.56"/>
  </r>
  <r>
    <s v="01"/>
    <s v="01"/>
    <s v="01 Sistema de Emergencias 9-1-1"/>
    <x v="7"/>
    <x v="0"/>
    <x v="0"/>
    <x v="0"/>
    <x v="0"/>
    <x v="0"/>
    <x v="0"/>
    <x v="0"/>
    <n v="2147128.4400000004"/>
  </r>
  <r>
    <s v="01"/>
    <s v="02"/>
    <s v="01 Sistema de Emergencias 9-1-1"/>
    <x v="7"/>
    <x v="0"/>
    <x v="0"/>
    <x v="0"/>
    <x v="0"/>
    <x v="0"/>
    <x v="0"/>
    <x v="0"/>
    <n v="557444.88"/>
  </r>
  <r>
    <s v="01"/>
    <s v="03"/>
    <s v="01 Sistema de Emergencias 9-1-1"/>
    <x v="7"/>
    <x v="0"/>
    <x v="0"/>
    <x v="0"/>
    <x v="0"/>
    <x v="0"/>
    <x v="0"/>
    <x v="0"/>
    <n v="1784864.8800000001"/>
  </r>
  <r>
    <s v="01"/>
    <s v="04"/>
    <s v="01 Sistema de Emergencias 9-1-1"/>
    <x v="7"/>
    <x v="0"/>
    <x v="0"/>
    <x v="0"/>
    <x v="0"/>
    <x v="0"/>
    <x v="0"/>
    <x v="0"/>
    <n v="2748023.52"/>
  </r>
  <r>
    <s v="01"/>
    <s v="06"/>
    <s v="01 Sistema de Emergencias 9-1-1"/>
    <x v="7"/>
    <x v="0"/>
    <x v="0"/>
    <x v="0"/>
    <x v="0"/>
    <x v="0"/>
    <x v="0"/>
    <x v="0"/>
    <n v="721100.87999999989"/>
  </r>
  <r>
    <s v="01"/>
    <s v="07"/>
    <s v="01 Sistema de Emergencias 9-1-1"/>
    <x v="7"/>
    <x v="0"/>
    <x v="0"/>
    <x v="0"/>
    <x v="0"/>
    <x v="0"/>
    <x v="0"/>
    <x v="0"/>
    <n v="4752809.5200000005"/>
  </r>
  <r>
    <s v="01"/>
    <s v="08"/>
    <s v="01 Sistema de Emergencias 9-1-1"/>
    <x v="7"/>
    <x v="0"/>
    <x v="0"/>
    <x v="0"/>
    <x v="0"/>
    <x v="0"/>
    <x v="0"/>
    <x v="0"/>
    <n v="3954129.9599999995"/>
  </r>
  <r>
    <s v="01"/>
    <s v="09"/>
    <s v="01 Sistema de Emergencias 9-1-1"/>
    <x v="7"/>
    <x v="0"/>
    <x v="0"/>
    <x v="0"/>
    <x v="0"/>
    <x v="0"/>
    <x v="0"/>
    <x v="0"/>
    <n v="1169441.7599999998"/>
  </r>
  <r>
    <s v="01"/>
    <s v="10"/>
    <s v="01 Sistema de Emergencias 9-1-1"/>
    <x v="7"/>
    <x v="0"/>
    <x v="0"/>
    <x v="0"/>
    <x v="0"/>
    <x v="0"/>
    <x v="0"/>
    <x v="0"/>
    <n v="2796613.08"/>
  </r>
  <r>
    <s v="01"/>
    <s v="12"/>
    <s v="01 Sistema de Emergencias 9-1-1"/>
    <x v="7"/>
    <x v="0"/>
    <x v="0"/>
    <x v="0"/>
    <x v="0"/>
    <x v="0"/>
    <x v="0"/>
    <x v="0"/>
    <n v="2322709.3200000003"/>
  </r>
  <r>
    <s v="01"/>
    <s v="13"/>
    <s v="01 Sistema de Emergencias 9-1-1"/>
    <x v="7"/>
    <x v="0"/>
    <x v="0"/>
    <x v="0"/>
    <x v="0"/>
    <x v="0"/>
    <x v="0"/>
    <x v="0"/>
    <n v="998110.2"/>
  </r>
  <r>
    <s v="01"/>
    <s v="14"/>
    <s v="01 Sistema de Emergencias 9-1-1"/>
    <x v="7"/>
    <x v="0"/>
    <x v="0"/>
    <x v="0"/>
    <x v="0"/>
    <x v="0"/>
    <x v="0"/>
    <x v="0"/>
    <n v="10844765.759999998"/>
  </r>
  <r>
    <s v="01"/>
    <s v="15"/>
    <s v="01 Sistema de Emergencias 9-1-1"/>
    <x v="7"/>
    <x v="0"/>
    <x v="0"/>
    <x v="0"/>
    <x v="0"/>
    <x v="0"/>
    <x v="0"/>
    <x v="0"/>
    <n v="4901114.4000000004"/>
  </r>
  <r>
    <s v="01"/>
    <s v="16"/>
    <s v="01 Sistema de Emergencias 9-1-1"/>
    <x v="7"/>
    <x v="0"/>
    <x v="0"/>
    <x v="0"/>
    <x v="0"/>
    <x v="0"/>
    <x v="0"/>
    <x v="0"/>
    <n v="2371298.88"/>
  </r>
  <r>
    <s v="01"/>
    <s v="18"/>
    <s v="01 Sistema de Emergencias 9-1-1"/>
    <x v="7"/>
    <x v="0"/>
    <x v="0"/>
    <x v="0"/>
    <x v="0"/>
    <x v="0"/>
    <x v="0"/>
    <x v="0"/>
    <n v="140629.31999999998"/>
  </r>
  <r>
    <s v="01"/>
    <s v="19"/>
    <s v="01 Sistema de Emergencias 9-1-1"/>
    <x v="7"/>
    <x v="0"/>
    <x v="0"/>
    <x v="0"/>
    <x v="0"/>
    <x v="0"/>
    <x v="0"/>
    <x v="0"/>
    <n v="502892.88000000006"/>
  </r>
  <r>
    <s v="01"/>
    <s v="20"/>
    <s v="01 Sistema de Emergencias 9-1-1"/>
    <x v="7"/>
    <x v="0"/>
    <x v="0"/>
    <x v="0"/>
    <x v="0"/>
    <x v="0"/>
    <x v="0"/>
    <x v="0"/>
    <n v="93752.87999999999"/>
  </r>
  <r>
    <s v="01"/>
    <s v="01"/>
    <s v="01 Sistema de Emergencias 9-1-1"/>
    <x v="8"/>
    <x v="1"/>
    <x v="1"/>
    <x v="0"/>
    <x v="0"/>
    <x v="0"/>
    <x v="0"/>
    <x v="0"/>
    <n v="3730398.7892999994"/>
  </r>
  <r>
    <s v="01"/>
    <s v="02"/>
    <s v="01 Sistema de Emergencias 9-1-1"/>
    <x v="8"/>
    <x v="1"/>
    <x v="1"/>
    <x v="0"/>
    <x v="0"/>
    <x v="0"/>
    <x v="0"/>
    <x v="0"/>
    <n v="1683447.43"/>
  </r>
  <r>
    <s v="01"/>
    <s v="03"/>
    <s v="01 Sistema de Emergencias 9-1-1"/>
    <x v="8"/>
    <x v="1"/>
    <x v="1"/>
    <x v="0"/>
    <x v="0"/>
    <x v="0"/>
    <x v="0"/>
    <x v="0"/>
    <n v="3248141.73"/>
  </r>
  <r>
    <s v="01"/>
    <s v="04"/>
    <s v="01 Sistema de Emergencias 9-1-1"/>
    <x v="8"/>
    <x v="1"/>
    <x v="1"/>
    <x v="0"/>
    <x v="0"/>
    <x v="0"/>
    <x v="0"/>
    <x v="0"/>
    <n v="6545899.3100000005"/>
  </r>
  <r>
    <s v="01"/>
    <s v="06"/>
    <s v="01 Sistema de Emergencias 9-1-1"/>
    <x v="8"/>
    <x v="1"/>
    <x v="1"/>
    <x v="0"/>
    <x v="0"/>
    <x v="0"/>
    <x v="0"/>
    <x v="0"/>
    <n v="2737961.52"/>
  </r>
  <r>
    <s v="01"/>
    <s v="07"/>
    <s v="01 Sistema de Emergencias 9-1-1"/>
    <x v="8"/>
    <x v="1"/>
    <x v="1"/>
    <x v="0"/>
    <x v="0"/>
    <x v="0"/>
    <x v="0"/>
    <x v="0"/>
    <n v="9292024.3200000003"/>
  </r>
  <r>
    <s v="01"/>
    <s v="08"/>
    <s v="01 Sistema de Emergencias 9-1-1"/>
    <x v="8"/>
    <x v="1"/>
    <x v="1"/>
    <x v="0"/>
    <x v="0"/>
    <x v="0"/>
    <x v="0"/>
    <x v="0"/>
    <n v="9316516.0199999996"/>
  </r>
  <r>
    <s v="01"/>
    <s v="09"/>
    <s v="01 Sistema de Emergencias 9-1-1"/>
    <x v="8"/>
    <x v="1"/>
    <x v="1"/>
    <x v="0"/>
    <x v="0"/>
    <x v="0"/>
    <x v="0"/>
    <x v="0"/>
    <n v="2922084.07"/>
  </r>
  <r>
    <s v="01"/>
    <s v="10"/>
    <s v="01 Sistema de Emergencias 9-1-1"/>
    <x v="8"/>
    <x v="1"/>
    <x v="1"/>
    <x v="0"/>
    <x v="0"/>
    <x v="0"/>
    <x v="0"/>
    <x v="0"/>
    <n v="8941262.4900000002"/>
  </r>
  <r>
    <s v="01"/>
    <s v="12"/>
    <s v="01 Sistema de Emergencias 9-1-1"/>
    <x v="8"/>
    <x v="1"/>
    <x v="1"/>
    <x v="0"/>
    <x v="0"/>
    <x v="0"/>
    <x v="0"/>
    <x v="0"/>
    <n v="3608035.3200000003"/>
  </r>
  <r>
    <s v="01"/>
    <s v="13"/>
    <s v="01 Sistema de Emergencias 9-1-1"/>
    <x v="8"/>
    <x v="1"/>
    <x v="1"/>
    <x v="0"/>
    <x v="0"/>
    <x v="0"/>
    <x v="0"/>
    <x v="0"/>
    <n v="4755541.0699999994"/>
  </r>
  <r>
    <s v="01"/>
    <s v="14"/>
    <s v="01 Sistema de Emergencias 9-1-1"/>
    <x v="8"/>
    <x v="1"/>
    <x v="1"/>
    <x v="0"/>
    <x v="0"/>
    <x v="0"/>
    <x v="0"/>
    <x v="0"/>
    <n v="123901558.51000001"/>
  </r>
  <r>
    <s v="01"/>
    <s v="15"/>
    <s v="01 Sistema de Emergencias 9-1-1"/>
    <x v="8"/>
    <x v="1"/>
    <x v="1"/>
    <x v="0"/>
    <x v="0"/>
    <x v="0"/>
    <x v="0"/>
    <x v="0"/>
    <n v="12690848.789999999"/>
  </r>
  <r>
    <s v="01"/>
    <s v="16"/>
    <s v="01 Sistema de Emergencias 9-1-1"/>
    <x v="8"/>
    <x v="1"/>
    <x v="1"/>
    <x v="0"/>
    <x v="0"/>
    <x v="0"/>
    <x v="0"/>
    <x v="0"/>
    <n v="3889453.44"/>
  </r>
  <r>
    <s v="01"/>
    <s v="18"/>
    <s v="01 Sistema de Emergencias 9-1-1"/>
    <x v="8"/>
    <x v="1"/>
    <x v="1"/>
    <x v="0"/>
    <x v="0"/>
    <x v="0"/>
    <x v="0"/>
    <x v="0"/>
    <n v="3409510.01"/>
  </r>
  <r>
    <s v="01"/>
    <s v="19"/>
    <s v="01 Sistema de Emergencias 9-1-1"/>
    <x v="8"/>
    <x v="1"/>
    <x v="1"/>
    <x v="0"/>
    <x v="0"/>
    <x v="0"/>
    <x v="0"/>
    <x v="0"/>
    <n v="1727808.34"/>
  </r>
  <r>
    <s v="01"/>
    <s v="20"/>
    <s v="01 Sistema de Emergencias 9-1-1"/>
    <x v="8"/>
    <x v="1"/>
    <x v="1"/>
    <x v="0"/>
    <x v="0"/>
    <x v="0"/>
    <x v="0"/>
    <x v="0"/>
    <n v="590337.05999999994"/>
  </r>
  <r>
    <s v="01"/>
    <s v="01"/>
    <s v="01 Sistema de Emergencias 9-1-1"/>
    <x v="9"/>
    <x v="1"/>
    <x v="1"/>
    <x v="0"/>
    <x v="0"/>
    <x v="0"/>
    <x v="0"/>
    <x v="0"/>
    <n v="201643.18"/>
  </r>
  <r>
    <s v="01"/>
    <s v="02"/>
    <s v="01 Sistema de Emergencias 9-1-1"/>
    <x v="9"/>
    <x v="1"/>
    <x v="1"/>
    <x v="0"/>
    <x v="0"/>
    <x v="0"/>
    <x v="0"/>
    <x v="0"/>
    <n v="90997.16"/>
  </r>
  <r>
    <s v="01"/>
    <s v="03"/>
    <s v="01 Sistema de Emergencias 9-1-1"/>
    <x v="9"/>
    <x v="1"/>
    <x v="1"/>
    <x v="0"/>
    <x v="0"/>
    <x v="0"/>
    <x v="0"/>
    <x v="0"/>
    <n v="175575.22999999998"/>
  </r>
  <r>
    <s v="01"/>
    <s v="04"/>
    <s v="01 Sistema de Emergencias 9-1-1"/>
    <x v="9"/>
    <x v="1"/>
    <x v="1"/>
    <x v="0"/>
    <x v="0"/>
    <x v="0"/>
    <x v="0"/>
    <x v="0"/>
    <n v="353832.39999999997"/>
  </r>
  <r>
    <s v="01"/>
    <s v="06"/>
    <s v="01 Sistema de Emergencias 9-1-1"/>
    <x v="9"/>
    <x v="1"/>
    <x v="1"/>
    <x v="0"/>
    <x v="0"/>
    <x v="0"/>
    <x v="0"/>
    <x v="0"/>
    <n v="147997.92000000001"/>
  </r>
  <r>
    <s v="01"/>
    <s v="07"/>
    <s v="01 Sistema de Emergencias 9-1-1"/>
    <x v="9"/>
    <x v="1"/>
    <x v="1"/>
    <x v="0"/>
    <x v="0"/>
    <x v="0"/>
    <x v="0"/>
    <x v="0"/>
    <n v="502271.58999999997"/>
  </r>
  <r>
    <s v="01"/>
    <s v="08"/>
    <s v="01 Sistema de Emergencias 9-1-1"/>
    <x v="9"/>
    <x v="1"/>
    <x v="1"/>
    <x v="0"/>
    <x v="0"/>
    <x v="0"/>
    <x v="0"/>
    <x v="0"/>
    <n v="503595.45999999996"/>
  </r>
  <r>
    <s v="01"/>
    <s v="09"/>
    <s v="01 Sistema de Emergencias 9-1-1"/>
    <x v="9"/>
    <x v="1"/>
    <x v="1"/>
    <x v="0"/>
    <x v="0"/>
    <x v="0"/>
    <x v="0"/>
    <x v="0"/>
    <n v="157950.49"/>
  </r>
  <r>
    <s v="01"/>
    <s v="10"/>
    <s v="01 Sistema de Emergencias 9-1-1"/>
    <x v="9"/>
    <x v="1"/>
    <x v="1"/>
    <x v="0"/>
    <x v="0"/>
    <x v="0"/>
    <x v="0"/>
    <x v="0"/>
    <n v="483311.49"/>
  </r>
  <r>
    <s v="01"/>
    <s v="12"/>
    <s v="01 Sistema de Emergencias 9-1-1"/>
    <x v="9"/>
    <x v="1"/>
    <x v="1"/>
    <x v="0"/>
    <x v="0"/>
    <x v="0"/>
    <x v="0"/>
    <x v="0"/>
    <n v="195028.94"/>
  </r>
  <r>
    <s v="01"/>
    <s v="13"/>
    <s v="01 Sistema de Emergencias 9-1-1"/>
    <x v="9"/>
    <x v="1"/>
    <x v="1"/>
    <x v="0"/>
    <x v="0"/>
    <x v="0"/>
    <x v="0"/>
    <x v="0"/>
    <n v="257056.27"/>
  </r>
  <r>
    <s v="01"/>
    <s v="14"/>
    <s v="01 Sistema de Emergencias 9-1-1"/>
    <x v="9"/>
    <x v="1"/>
    <x v="1"/>
    <x v="0"/>
    <x v="0"/>
    <x v="0"/>
    <x v="0"/>
    <x v="0"/>
    <n v="6697381.5399999991"/>
  </r>
  <r>
    <s v="01"/>
    <s v="15"/>
    <s v="01 Sistema de Emergencias 9-1-1"/>
    <x v="9"/>
    <x v="1"/>
    <x v="1"/>
    <x v="0"/>
    <x v="0"/>
    <x v="0"/>
    <x v="0"/>
    <x v="0"/>
    <n v="685991.83000000007"/>
  </r>
  <r>
    <s v="01"/>
    <s v="16"/>
    <s v="01 Sistema de Emergencias 9-1-1"/>
    <x v="9"/>
    <x v="1"/>
    <x v="1"/>
    <x v="0"/>
    <x v="0"/>
    <x v="0"/>
    <x v="0"/>
    <x v="0"/>
    <n v="210240.73"/>
  </r>
  <r>
    <s v="01"/>
    <s v="18"/>
    <s v="01 Sistema de Emergencias 9-1-1"/>
    <x v="9"/>
    <x v="1"/>
    <x v="1"/>
    <x v="0"/>
    <x v="0"/>
    <x v="0"/>
    <x v="0"/>
    <x v="0"/>
    <n v="184297.84"/>
  </r>
  <r>
    <s v="01"/>
    <s v="19"/>
    <s v="01 Sistema de Emergencias 9-1-1"/>
    <x v="9"/>
    <x v="1"/>
    <x v="1"/>
    <x v="0"/>
    <x v="0"/>
    <x v="0"/>
    <x v="0"/>
    <x v="0"/>
    <n v="93395.05"/>
  </r>
  <r>
    <s v="01"/>
    <s v="20"/>
    <s v="01 Sistema de Emergencias 9-1-1"/>
    <x v="9"/>
    <x v="1"/>
    <x v="1"/>
    <x v="0"/>
    <x v="0"/>
    <x v="0"/>
    <x v="0"/>
    <x v="0"/>
    <n v="31910.11"/>
  </r>
  <r>
    <s v="01"/>
    <s v="01"/>
    <s v="01 Sistema de Emergencias 9-1-1"/>
    <x v="10"/>
    <x v="1"/>
    <x v="1"/>
    <x v="0"/>
    <x v="0"/>
    <x v="0"/>
    <x v="0"/>
    <x v="0"/>
    <n v="604929.53"/>
  </r>
  <r>
    <s v="01"/>
    <s v="02"/>
    <s v="01 Sistema de Emergencias 9-1-1"/>
    <x v="10"/>
    <x v="1"/>
    <x v="1"/>
    <x v="0"/>
    <x v="0"/>
    <x v="0"/>
    <x v="0"/>
    <x v="0"/>
    <n v="272991.46999999997"/>
  </r>
  <r>
    <s v="01"/>
    <s v="03"/>
    <s v="01 Sistema de Emergencias 9-1-1"/>
    <x v="10"/>
    <x v="1"/>
    <x v="1"/>
    <x v="0"/>
    <x v="0"/>
    <x v="0"/>
    <x v="0"/>
    <x v="0"/>
    <n v="526725.69000000006"/>
  </r>
  <r>
    <s v="01"/>
    <s v="04"/>
    <s v="01 Sistema de Emergencias 9-1-1"/>
    <x v="10"/>
    <x v="1"/>
    <x v="1"/>
    <x v="0"/>
    <x v="0"/>
    <x v="0"/>
    <x v="0"/>
    <x v="0"/>
    <n v="1061497.19"/>
  </r>
  <r>
    <s v="01"/>
    <s v="06"/>
    <s v="01 Sistema de Emergencias 9-1-1"/>
    <x v="10"/>
    <x v="1"/>
    <x v="1"/>
    <x v="0"/>
    <x v="0"/>
    <x v="0"/>
    <x v="0"/>
    <x v="0"/>
    <n v="443993.75999999995"/>
  </r>
  <r>
    <s v="01"/>
    <s v="07"/>
    <s v="01 Sistema de Emergencias 9-1-1"/>
    <x v="10"/>
    <x v="1"/>
    <x v="1"/>
    <x v="0"/>
    <x v="0"/>
    <x v="0"/>
    <x v="0"/>
    <x v="0"/>
    <n v="1506814.76"/>
  </r>
  <r>
    <s v="01"/>
    <s v="08"/>
    <s v="01 Sistema de Emergencias 9-1-1"/>
    <x v="10"/>
    <x v="1"/>
    <x v="1"/>
    <x v="0"/>
    <x v="0"/>
    <x v="0"/>
    <x v="0"/>
    <x v="0"/>
    <n v="1510786.3800000001"/>
  </r>
  <r>
    <s v="01"/>
    <s v="09"/>
    <s v="01 Sistema de Emergencias 9-1-1"/>
    <x v="10"/>
    <x v="1"/>
    <x v="1"/>
    <x v="0"/>
    <x v="0"/>
    <x v="0"/>
    <x v="0"/>
    <x v="0"/>
    <n v="473851.47"/>
  </r>
  <r>
    <s v="01"/>
    <s v="10"/>
    <s v="01 Sistema de Emergencias 9-1-1"/>
    <x v="10"/>
    <x v="1"/>
    <x v="1"/>
    <x v="0"/>
    <x v="0"/>
    <x v="0"/>
    <x v="0"/>
    <x v="0"/>
    <n v="1449934.4600000002"/>
  </r>
  <r>
    <s v="01"/>
    <s v="12"/>
    <s v="01 Sistema de Emergencias 9-1-1"/>
    <x v="10"/>
    <x v="1"/>
    <x v="1"/>
    <x v="0"/>
    <x v="0"/>
    <x v="0"/>
    <x v="0"/>
    <x v="0"/>
    <n v="585086.80999999994"/>
  </r>
  <r>
    <s v="01"/>
    <s v="13"/>
    <s v="01 Sistema de Emergencias 9-1-1"/>
    <x v="10"/>
    <x v="1"/>
    <x v="1"/>
    <x v="0"/>
    <x v="0"/>
    <x v="0"/>
    <x v="0"/>
    <x v="0"/>
    <n v="771168.82"/>
  </r>
  <r>
    <s v="01"/>
    <s v="14"/>
    <s v="01 Sistema de Emergencias 9-1-1"/>
    <x v="10"/>
    <x v="1"/>
    <x v="1"/>
    <x v="0"/>
    <x v="0"/>
    <x v="0"/>
    <x v="0"/>
    <x v="0"/>
    <n v="20092144.620000001"/>
  </r>
  <r>
    <s v="01"/>
    <s v="15"/>
    <s v="01 Sistema de Emergencias 9-1-1"/>
    <x v="10"/>
    <x v="1"/>
    <x v="1"/>
    <x v="0"/>
    <x v="0"/>
    <x v="0"/>
    <x v="0"/>
    <x v="0"/>
    <n v="2057975.48"/>
  </r>
  <r>
    <s v="01"/>
    <s v="16"/>
    <s v="01 Sistema de Emergencias 9-1-1"/>
    <x v="10"/>
    <x v="1"/>
    <x v="1"/>
    <x v="0"/>
    <x v="0"/>
    <x v="0"/>
    <x v="0"/>
    <x v="0"/>
    <n v="630722.17999999993"/>
  </r>
  <r>
    <s v="01"/>
    <s v="18"/>
    <s v="01 Sistema de Emergencias 9-1-1"/>
    <x v="10"/>
    <x v="1"/>
    <x v="1"/>
    <x v="0"/>
    <x v="0"/>
    <x v="0"/>
    <x v="0"/>
    <x v="0"/>
    <n v="552893.52"/>
  </r>
  <r>
    <s v="01"/>
    <s v="19"/>
    <s v="01 Sistema de Emergencias 9-1-1"/>
    <x v="10"/>
    <x v="1"/>
    <x v="1"/>
    <x v="0"/>
    <x v="0"/>
    <x v="0"/>
    <x v="0"/>
    <x v="0"/>
    <n v="280185.14"/>
  </r>
  <r>
    <s v="01"/>
    <s v="20"/>
    <s v="01 Sistema de Emergencias 9-1-1"/>
    <x v="10"/>
    <x v="1"/>
    <x v="1"/>
    <x v="0"/>
    <x v="0"/>
    <x v="0"/>
    <x v="0"/>
    <x v="0"/>
    <n v="95730.329999999987"/>
  </r>
  <r>
    <s v="01"/>
    <s v="01"/>
    <s v="01 Sistema de Emergencias 9-1-1"/>
    <x v="11"/>
    <x v="1"/>
    <x v="1"/>
    <x v="0"/>
    <x v="0"/>
    <x v="0"/>
    <x v="0"/>
    <x v="0"/>
    <n v="2016431.78"/>
  </r>
  <r>
    <s v="01"/>
    <s v="02"/>
    <s v="01 Sistema de Emergencias 9-1-1"/>
    <x v="11"/>
    <x v="1"/>
    <x v="1"/>
    <x v="0"/>
    <x v="0"/>
    <x v="0"/>
    <x v="0"/>
    <x v="0"/>
    <n v="909971.58"/>
  </r>
  <r>
    <s v="01"/>
    <s v="03"/>
    <s v="01 Sistema de Emergencias 9-1-1"/>
    <x v="11"/>
    <x v="1"/>
    <x v="1"/>
    <x v="0"/>
    <x v="0"/>
    <x v="0"/>
    <x v="0"/>
    <x v="0"/>
    <n v="1755752.29"/>
  </r>
  <r>
    <s v="01"/>
    <s v="04"/>
    <s v="01 Sistema de Emergencias 9-1-1"/>
    <x v="11"/>
    <x v="1"/>
    <x v="1"/>
    <x v="0"/>
    <x v="0"/>
    <x v="0"/>
    <x v="0"/>
    <x v="0"/>
    <n v="3538323.95"/>
  </r>
  <r>
    <s v="01"/>
    <s v="06"/>
    <s v="01 Sistema de Emergencias 9-1-1"/>
    <x v="11"/>
    <x v="1"/>
    <x v="1"/>
    <x v="0"/>
    <x v="0"/>
    <x v="0"/>
    <x v="0"/>
    <x v="0"/>
    <n v="1479979.2000000002"/>
  </r>
  <r>
    <s v="01"/>
    <s v="07"/>
    <s v="01 Sistema de Emergencias 9-1-1"/>
    <x v="11"/>
    <x v="1"/>
    <x v="1"/>
    <x v="0"/>
    <x v="0"/>
    <x v="0"/>
    <x v="0"/>
    <x v="0"/>
    <n v="5022715.8499999996"/>
  </r>
  <r>
    <s v="01"/>
    <s v="08"/>
    <s v="01 Sistema de Emergencias 9-1-1"/>
    <x v="11"/>
    <x v="1"/>
    <x v="1"/>
    <x v="0"/>
    <x v="0"/>
    <x v="0"/>
    <x v="0"/>
    <x v="0"/>
    <n v="5035954.6100000003"/>
  </r>
  <r>
    <s v="01"/>
    <s v="09"/>
    <s v="01 Sistema de Emergencias 9-1-1"/>
    <x v="11"/>
    <x v="1"/>
    <x v="1"/>
    <x v="0"/>
    <x v="0"/>
    <x v="0"/>
    <x v="0"/>
    <x v="0"/>
    <n v="1579504.81"/>
  </r>
  <r>
    <s v="01"/>
    <s v="10"/>
    <s v="01 Sistema de Emergencias 9-1-1"/>
    <x v="11"/>
    <x v="1"/>
    <x v="1"/>
    <x v="0"/>
    <x v="0"/>
    <x v="0"/>
    <x v="0"/>
    <x v="0"/>
    <n v="4833114.8600000003"/>
  </r>
  <r>
    <s v="01"/>
    <s v="12"/>
    <s v="01 Sistema de Emergencias 9-1-1"/>
    <x v="11"/>
    <x v="1"/>
    <x v="1"/>
    <x v="0"/>
    <x v="0"/>
    <x v="0"/>
    <x v="0"/>
    <x v="0"/>
    <n v="1950289.36"/>
  </r>
  <r>
    <s v="01"/>
    <s v="13"/>
    <s v="01 Sistema de Emergencias 9-1-1"/>
    <x v="11"/>
    <x v="1"/>
    <x v="1"/>
    <x v="0"/>
    <x v="0"/>
    <x v="0"/>
    <x v="0"/>
    <x v="0"/>
    <n v="2570562.7400000002"/>
  </r>
  <r>
    <s v="01"/>
    <s v="14"/>
    <s v="01 Sistema de Emergencias 9-1-1"/>
    <x v="11"/>
    <x v="1"/>
    <x v="1"/>
    <x v="0"/>
    <x v="0"/>
    <x v="0"/>
    <x v="0"/>
    <x v="0"/>
    <n v="66973815.410000004"/>
  </r>
  <r>
    <s v="01"/>
    <s v="15"/>
    <s v="01 Sistema de Emergencias 9-1-1"/>
    <x v="11"/>
    <x v="1"/>
    <x v="1"/>
    <x v="0"/>
    <x v="0"/>
    <x v="0"/>
    <x v="0"/>
    <x v="0"/>
    <n v="6859918.2599999998"/>
  </r>
  <r>
    <s v="01"/>
    <s v="16"/>
    <s v="01 Sistema de Emergencias 9-1-1"/>
    <x v="11"/>
    <x v="1"/>
    <x v="1"/>
    <x v="0"/>
    <x v="0"/>
    <x v="0"/>
    <x v="0"/>
    <x v="0"/>
    <n v="2102407.27"/>
  </r>
  <r>
    <s v="01"/>
    <s v="18"/>
    <s v="01 Sistema de Emergencias 9-1-1"/>
    <x v="11"/>
    <x v="1"/>
    <x v="1"/>
    <x v="0"/>
    <x v="0"/>
    <x v="0"/>
    <x v="0"/>
    <x v="0"/>
    <n v="1842978.38"/>
  </r>
  <r>
    <s v="01"/>
    <s v="19"/>
    <s v="01 Sistema de Emergencias 9-1-1"/>
    <x v="11"/>
    <x v="1"/>
    <x v="1"/>
    <x v="0"/>
    <x v="0"/>
    <x v="0"/>
    <x v="0"/>
    <x v="0"/>
    <n v="933950.45"/>
  </r>
  <r>
    <s v="01"/>
    <s v="20"/>
    <s v="01 Sistema de Emergencias 9-1-1"/>
    <x v="11"/>
    <x v="1"/>
    <x v="1"/>
    <x v="0"/>
    <x v="0"/>
    <x v="0"/>
    <x v="0"/>
    <x v="0"/>
    <n v="319101.12000000005"/>
  </r>
  <r>
    <s v="01"/>
    <s v="01"/>
    <s v="01 Sistema de Emergencias 9-1-1"/>
    <x v="12"/>
    <x v="1"/>
    <x v="1"/>
    <x v="0"/>
    <x v="0"/>
    <x v="0"/>
    <x v="0"/>
    <x v="0"/>
    <n v="201643.18"/>
  </r>
  <r>
    <s v="01"/>
    <s v="02"/>
    <s v="01 Sistema de Emergencias 9-1-1"/>
    <x v="12"/>
    <x v="1"/>
    <x v="1"/>
    <x v="0"/>
    <x v="0"/>
    <x v="0"/>
    <x v="0"/>
    <x v="0"/>
    <n v="90997.16"/>
  </r>
  <r>
    <s v="01"/>
    <s v="03"/>
    <s v="01 Sistema de Emergencias 9-1-1"/>
    <x v="12"/>
    <x v="1"/>
    <x v="1"/>
    <x v="0"/>
    <x v="0"/>
    <x v="0"/>
    <x v="0"/>
    <x v="0"/>
    <n v="175575.22999999998"/>
  </r>
  <r>
    <s v="01"/>
    <s v="04"/>
    <s v="01 Sistema de Emergencias 9-1-1"/>
    <x v="12"/>
    <x v="1"/>
    <x v="1"/>
    <x v="0"/>
    <x v="0"/>
    <x v="0"/>
    <x v="0"/>
    <x v="0"/>
    <n v="353832.39999999997"/>
  </r>
  <r>
    <s v="01"/>
    <s v="06"/>
    <s v="01 Sistema de Emergencias 9-1-1"/>
    <x v="12"/>
    <x v="1"/>
    <x v="1"/>
    <x v="0"/>
    <x v="0"/>
    <x v="0"/>
    <x v="0"/>
    <x v="0"/>
    <n v="147997.92000000001"/>
  </r>
  <r>
    <s v="01"/>
    <s v="07"/>
    <s v="01 Sistema de Emergencias 9-1-1"/>
    <x v="12"/>
    <x v="1"/>
    <x v="1"/>
    <x v="0"/>
    <x v="0"/>
    <x v="0"/>
    <x v="0"/>
    <x v="0"/>
    <n v="502271.58999999997"/>
  </r>
  <r>
    <s v="01"/>
    <s v="08"/>
    <s v="01 Sistema de Emergencias 9-1-1"/>
    <x v="12"/>
    <x v="1"/>
    <x v="1"/>
    <x v="0"/>
    <x v="0"/>
    <x v="0"/>
    <x v="0"/>
    <x v="0"/>
    <n v="503595.45999999996"/>
  </r>
  <r>
    <s v="01"/>
    <s v="09"/>
    <s v="01 Sistema de Emergencias 9-1-1"/>
    <x v="12"/>
    <x v="1"/>
    <x v="1"/>
    <x v="0"/>
    <x v="0"/>
    <x v="0"/>
    <x v="0"/>
    <x v="0"/>
    <n v="157950.49"/>
  </r>
  <r>
    <s v="01"/>
    <s v="10"/>
    <s v="01 Sistema de Emergencias 9-1-1"/>
    <x v="12"/>
    <x v="1"/>
    <x v="1"/>
    <x v="0"/>
    <x v="0"/>
    <x v="0"/>
    <x v="0"/>
    <x v="0"/>
    <n v="483311.49"/>
  </r>
  <r>
    <s v="01"/>
    <s v="12"/>
    <s v="01 Sistema de Emergencias 9-1-1"/>
    <x v="12"/>
    <x v="1"/>
    <x v="1"/>
    <x v="0"/>
    <x v="0"/>
    <x v="0"/>
    <x v="0"/>
    <x v="0"/>
    <n v="195028.94"/>
  </r>
  <r>
    <s v="01"/>
    <s v="13"/>
    <s v="01 Sistema de Emergencias 9-1-1"/>
    <x v="12"/>
    <x v="1"/>
    <x v="1"/>
    <x v="0"/>
    <x v="0"/>
    <x v="0"/>
    <x v="0"/>
    <x v="0"/>
    <n v="257056.27"/>
  </r>
  <r>
    <s v="01"/>
    <s v="14"/>
    <s v="01 Sistema de Emergencias 9-1-1"/>
    <x v="12"/>
    <x v="1"/>
    <x v="1"/>
    <x v="0"/>
    <x v="0"/>
    <x v="0"/>
    <x v="0"/>
    <x v="0"/>
    <n v="6697381.5399999991"/>
  </r>
  <r>
    <s v="01"/>
    <s v="15"/>
    <s v="01 Sistema de Emergencias 9-1-1"/>
    <x v="12"/>
    <x v="1"/>
    <x v="1"/>
    <x v="0"/>
    <x v="0"/>
    <x v="0"/>
    <x v="0"/>
    <x v="0"/>
    <n v="685991.83000000007"/>
  </r>
  <r>
    <s v="01"/>
    <s v="16"/>
    <s v="01 Sistema de Emergencias 9-1-1"/>
    <x v="12"/>
    <x v="1"/>
    <x v="1"/>
    <x v="0"/>
    <x v="0"/>
    <x v="0"/>
    <x v="0"/>
    <x v="0"/>
    <n v="210240.72399999999"/>
  </r>
  <r>
    <s v="01"/>
    <s v="18"/>
    <s v="01 Sistema de Emergencias 9-1-1"/>
    <x v="12"/>
    <x v="1"/>
    <x v="1"/>
    <x v="0"/>
    <x v="0"/>
    <x v="0"/>
    <x v="0"/>
    <x v="0"/>
    <n v="184297.84"/>
  </r>
  <r>
    <s v="01"/>
    <s v="19"/>
    <s v="01 Sistema de Emergencias 9-1-1"/>
    <x v="12"/>
    <x v="1"/>
    <x v="1"/>
    <x v="0"/>
    <x v="0"/>
    <x v="0"/>
    <x v="0"/>
    <x v="0"/>
    <n v="93395.05"/>
  </r>
  <r>
    <s v="01"/>
    <s v="20"/>
    <s v="01 Sistema de Emergencias 9-1-1"/>
    <x v="12"/>
    <x v="1"/>
    <x v="1"/>
    <x v="0"/>
    <x v="0"/>
    <x v="0"/>
    <x v="0"/>
    <x v="0"/>
    <n v="31910.11"/>
  </r>
  <r>
    <s v="01"/>
    <s v="01"/>
    <s v="01 Sistema de Emergencias 9-1-1"/>
    <x v="13"/>
    <x v="1"/>
    <x v="1"/>
    <x v="0"/>
    <x v="0"/>
    <x v="0"/>
    <x v="0"/>
    <x v="0"/>
    <n v="2520539.7200000002"/>
  </r>
  <r>
    <s v="01"/>
    <s v="02"/>
    <s v="01 Sistema de Emergencias 9-1-1"/>
    <x v="13"/>
    <x v="1"/>
    <x v="1"/>
    <x v="0"/>
    <x v="0"/>
    <x v="0"/>
    <x v="0"/>
    <x v="0"/>
    <n v="955470.16"/>
  </r>
  <r>
    <s v="01"/>
    <s v="03"/>
    <s v="01 Sistema de Emergencias 9-1-1"/>
    <x v="13"/>
    <x v="1"/>
    <x v="1"/>
    <x v="0"/>
    <x v="0"/>
    <x v="0"/>
    <x v="0"/>
    <x v="0"/>
    <n v="1843539.9000000001"/>
  </r>
  <r>
    <s v="01"/>
    <s v="04"/>
    <s v="01 Sistema de Emergencias 9-1-1"/>
    <x v="13"/>
    <x v="1"/>
    <x v="1"/>
    <x v="0"/>
    <x v="0"/>
    <x v="0"/>
    <x v="0"/>
    <x v="0"/>
    <n v="3918185.5200000005"/>
  </r>
  <r>
    <s v="01"/>
    <s v="06"/>
    <s v="01 Sistema de Emergencias 9-1-1"/>
    <x v="13"/>
    <x v="1"/>
    <x v="1"/>
    <x v="0"/>
    <x v="0"/>
    <x v="0"/>
    <x v="0"/>
    <x v="0"/>
    <n v="1849974"/>
  </r>
  <r>
    <s v="01"/>
    <s v="07"/>
    <s v="01 Sistema de Emergencias 9-1-1"/>
    <x v="13"/>
    <x v="1"/>
    <x v="1"/>
    <x v="0"/>
    <x v="0"/>
    <x v="0"/>
    <x v="0"/>
    <x v="0"/>
    <n v="5503646.1100000003"/>
  </r>
  <r>
    <s v="01"/>
    <s v="08"/>
    <s v="01 Sistema de Emergencias 9-1-1"/>
    <x v="13"/>
    <x v="1"/>
    <x v="1"/>
    <x v="0"/>
    <x v="0"/>
    <x v="0"/>
    <x v="0"/>
    <x v="0"/>
    <n v="5513152.7699999996"/>
  </r>
  <r>
    <s v="01"/>
    <s v="09"/>
    <s v="01 Sistema de Emergencias 9-1-1"/>
    <x v="13"/>
    <x v="1"/>
    <x v="1"/>
    <x v="0"/>
    <x v="0"/>
    <x v="0"/>
    <x v="0"/>
    <x v="0"/>
    <n v="1658480.15"/>
  </r>
  <r>
    <s v="01"/>
    <s v="10"/>
    <s v="01 Sistema de Emergencias 9-1-1"/>
    <x v="13"/>
    <x v="1"/>
    <x v="1"/>
    <x v="0"/>
    <x v="0"/>
    <x v="0"/>
    <x v="0"/>
    <x v="0"/>
    <n v="5455664.5900000008"/>
  </r>
  <r>
    <s v="01"/>
    <s v="12"/>
    <s v="01 Sistema de Emergencias 9-1-1"/>
    <x v="13"/>
    <x v="1"/>
    <x v="1"/>
    <x v="0"/>
    <x v="0"/>
    <x v="0"/>
    <x v="0"/>
    <x v="0"/>
    <n v="2047803.8299999998"/>
  </r>
  <r>
    <s v="01"/>
    <s v="13"/>
    <s v="01 Sistema de Emergencias 9-1-1"/>
    <x v="13"/>
    <x v="1"/>
    <x v="1"/>
    <x v="0"/>
    <x v="0"/>
    <x v="0"/>
    <x v="0"/>
    <x v="0"/>
    <n v="2699090.8699999996"/>
  </r>
  <r>
    <s v="01"/>
    <s v="14"/>
    <s v="01 Sistema de Emergencias 9-1-1"/>
    <x v="13"/>
    <x v="1"/>
    <x v="1"/>
    <x v="0"/>
    <x v="0"/>
    <x v="0"/>
    <x v="0"/>
    <x v="0"/>
    <n v="77373302.850000009"/>
  </r>
  <r>
    <s v="01"/>
    <s v="15"/>
    <s v="01 Sistema de Emergencias 9-1-1"/>
    <x v="13"/>
    <x v="1"/>
    <x v="1"/>
    <x v="0"/>
    <x v="0"/>
    <x v="0"/>
    <x v="0"/>
    <x v="0"/>
    <n v="7418374.54"/>
  </r>
  <r>
    <s v="01"/>
    <s v="16"/>
    <s v="01 Sistema de Emergencias 9-1-1"/>
    <x v="13"/>
    <x v="1"/>
    <x v="1"/>
    <x v="0"/>
    <x v="0"/>
    <x v="0"/>
    <x v="0"/>
    <x v="0"/>
    <n v="2207527.6300000004"/>
  </r>
  <r>
    <s v="01"/>
    <s v="18"/>
    <s v="01 Sistema de Emergencias 9-1-1"/>
    <x v="13"/>
    <x v="1"/>
    <x v="1"/>
    <x v="0"/>
    <x v="0"/>
    <x v="0"/>
    <x v="0"/>
    <x v="0"/>
    <n v="2089560.87"/>
  </r>
  <r>
    <s v="01"/>
    <s v="19"/>
    <s v="01 Sistema de Emergencias 9-1-1"/>
    <x v="13"/>
    <x v="1"/>
    <x v="1"/>
    <x v="0"/>
    <x v="0"/>
    <x v="0"/>
    <x v="0"/>
    <x v="0"/>
    <n v="980647.98"/>
  </r>
  <r>
    <s v="01"/>
    <s v="20"/>
    <s v="01 Sistema de Emergencias 9-1-1"/>
    <x v="13"/>
    <x v="1"/>
    <x v="1"/>
    <x v="0"/>
    <x v="0"/>
    <x v="0"/>
    <x v="0"/>
    <x v="0"/>
    <n v="398876.39"/>
  </r>
  <r>
    <s v="01"/>
    <s v="01"/>
    <s v="01 Sistema de Emergencias 9-1-1"/>
    <x v="14"/>
    <x v="1"/>
    <x v="1"/>
    <x v="0"/>
    <x v="0"/>
    <x v="0"/>
    <x v="0"/>
    <x v="0"/>
    <n v="806572.71"/>
  </r>
  <r>
    <s v="01"/>
    <s v="02"/>
    <s v="01 Sistema de Emergencias 9-1-1"/>
    <x v="14"/>
    <x v="1"/>
    <x v="1"/>
    <x v="0"/>
    <x v="0"/>
    <x v="0"/>
    <x v="0"/>
    <x v="0"/>
    <n v="1091965.8999999999"/>
  </r>
  <r>
    <s v="01"/>
    <s v="03"/>
    <s v="01 Sistema de Emergencias 9-1-1"/>
    <x v="14"/>
    <x v="1"/>
    <x v="1"/>
    <x v="0"/>
    <x v="0"/>
    <x v="0"/>
    <x v="0"/>
    <x v="0"/>
    <n v="2106902.75"/>
  </r>
  <r>
    <s v="01"/>
    <s v="04"/>
    <s v="01 Sistema de Emergencias 9-1-1"/>
    <x v="14"/>
    <x v="1"/>
    <x v="1"/>
    <x v="0"/>
    <x v="0"/>
    <x v="0"/>
    <x v="0"/>
    <x v="0"/>
    <n v="3434207.28"/>
  </r>
  <r>
    <s v="01"/>
    <s v="06"/>
    <s v="01 Sistema de Emergencias 9-1-1"/>
    <x v="14"/>
    <x v="1"/>
    <x v="1"/>
    <x v="0"/>
    <x v="0"/>
    <x v="0"/>
    <x v="0"/>
    <x v="0"/>
    <n v="591991.68000000005"/>
  </r>
  <r>
    <s v="01"/>
    <s v="07"/>
    <s v="01 Sistema de Emergencias 9-1-1"/>
    <x v="14"/>
    <x v="1"/>
    <x v="1"/>
    <x v="0"/>
    <x v="0"/>
    <x v="0"/>
    <x v="0"/>
    <x v="0"/>
    <n v="5108081.17"/>
  </r>
  <r>
    <s v="01"/>
    <s v="08"/>
    <s v="01 Sistema de Emergencias 9-1-1"/>
    <x v="14"/>
    <x v="1"/>
    <x v="1"/>
    <x v="0"/>
    <x v="0"/>
    <x v="0"/>
    <x v="0"/>
    <x v="0"/>
    <n v="5141543.8"/>
  </r>
  <r>
    <s v="01"/>
    <s v="09"/>
    <s v="01 Sistema de Emergencias 9-1-1"/>
    <x v="14"/>
    <x v="1"/>
    <x v="1"/>
    <x v="0"/>
    <x v="0"/>
    <x v="0"/>
    <x v="0"/>
    <x v="0"/>
    <n v="1895405.8800000001"/>
  </r>
  <r>
    <s v="01"/>
    <s v="10"/>
    <s v="01 Sistema de Emergencias 9-1-1"/>
    <x v="14"/>
    <x v="1"/>
    <x v="1"/>
    <x v="0"/>
    <x v="0"/>
    <x v="0"/>
    <x v="0"/>
    <x v="0"/>
    <n v="4276161.88"/>
  </r>
  <r>
    <s v="01"/>
    <s v="12"/>
    <s v="01 Sistema de Emergencias 9-1-1"/>
    <x v="14"/>
    <x v="1"/>
    <x v="1"/>
    <x v="0"/>
    <x v="0"/>
    <x v="0"/>
    <x v="0"/>
    <x v="0"/>
    <n v="2340347.23"/>
  </r>
  <r>
    <s v="01"/>
    <s v="13"/>
    <s v="01 Sistema de Emergencias 9-1-1"/>
    <x v="14"/>
    <x v="1"/>
    <x v="1"/>
    <x v="0"/>
    <x v="0"/>
    <x v="0"/>
    <x v="0"/>
    <x v="0"/>
    <n v="3084675.29"/>
  </r>
  <r>
    <s v="01"/>
    <s v="14"/>
    <s v="01 Sistema de Emergencias 9-1-1"/>
    <x v="14"/>
    <x v="1"/>
    <x v="1"/>
    <x v="0"/>
    <x v="0"/>
    <x v="0"/>
    <x v="0"/>
    <x v="0"/>
    <n v="52165391.82"/>
  </r>
  <r>
    <s v="01"/>
    <s v="15"/>
    <s v="01 Sistema de Emergencias 9-1-1"/>
    <x v="14"/>
    <x v="1"/>
    <x v="1"/>
    <x v="0"/>
    <x v="0"/>
    <x v="0"/>
    <x v="0"/>
    <x v="0"/>
    <n v="7370060.4400000004"/>
  </r>
  <r>
    <s v="01"/>
    <s v="16"/>
    <s v="01 Sistema de Emergencias 9-1-1"/>
    <x v="14"/>
    <x v="1"/>
    <x v="1"/>
    <x v="0"/>
    <x v="0"/>
    <x v="0"/>
    <x v="0"/>
    <x v="0"/>
    <n v="2522888.7199999997"/>
  </r>
  <r>
    <s v="01"/>
    <s v="18"/>
    <s v="01 Sistema de Emergencias 9-1-1"/>
    <x v="14"/>
    <x v="1"/>
    <x v="1"/>
    <x v="0"/>
    <x v="0"/>
    <x v="0"/>
    <x v="0"/>
    <x v="0"/>
    <n v="1593839.78"/>
  </r>
  <r>
    <s v="01"/>
    <s v="19"/>
    <s v="01 Sistema de Emergencias 9-1-1"/>
    <x v="14"/>
    <x v="1"/>
    <x v="1"/>
    <x v="0"/>
    <x v="0"/>
    <x v="0"/>
    <x v="0"/>
    <x v="0"/>
    <n v="1120740.5399999998"/>
  </r>
  <r>
    <s v="01"/>
    <s v="20"/>
    <s v="01 Sistema de Emergencias 9-1-1"/>
    <x v="14"/>
    <x v="1"/>
    <x v="1"/>
    <x v="0"/>
    <x v="0"/>
    <x v="0"/>
    <x v="0"/>
    <x v="0"/>
    <n v="127640.44999999998"/>
  </r>
  <r>
    <s v="01"/>
    <s v="01"/>
    <s v="01 Sistema de Emergencias 9-1-1"/>
    <x v="15"/>
    <x v="1"/>
    <x v="1"/>
    <x v="0"/>
    <x v="0"/>
    <x v="0"/>
    <x v="0"/>
    <x v="0"/>
    <n v="604929.53"/>
  </r>
  <r>
    <s v="01"/>
    <s v="02"/>
    <s v="01 Sistema de Emergencias 9-1-1"/>
    <x v="15"/>
    <x v="1"/>
    <x v="1"/>
    <x v="0"/>
    <x v="0"/>
    <x v="0"/>
    <x v="0"/>
    <x v="0"/>
    <n v="272991.46999999997"/>
  </r>
  <r>
    <s v="01"/>
    <s v="03"/>
    <s v="01 Sistema de Emergencias 9-1-1"/>
    <x v="15"/>
    <x v="1"/>
    <x v="1"/>
    <x v="0"/>
    <x v="0"/>
    <x v="0"/>
    <x v="0"/>
    <x v="0"/>
    <n v="526725.69000000006"/>
  </r>
  <r>
    <s v="01"/>
    <s v="04"/>
    <s v="01 Sistema de Emergencias 9-1-1"/>
    <x v="15"/>
    <x v="1"/>
    <x v="1"/>
    <x v="0"/>
    <x v="0"/>
    <x v="0"/>
    <x v="0"/>
    <x v="0"/>
    <n v="1061497.19"/>
  </r>
  <r>
    <s v="01"/>
    <s v="06"/>
    <s v="01 Sistema de Emergencias 9-1-1"/>
    <x v="15"/>
    <x v="1"/>
    <x v="1"/>
    <x v="0"/>
    <x v="0"/>
    <x v="0"/>
    <x v="0"/>
    <x v="0"/>
    <n v="443993.75999999995"/>
  </r>
  <r>
    <s v="01"/>
    <s v="07"/>
    <s v="01 Sistema de Emergencias 9-1-1"/>
    <x v="15"/>
    <x v="1"/>
    <x v="1"/>
    <x v="0"/>
    <x v="0"/>
    <x v="0"/>
    <x v="0"/>
    <x v="0"/>
    <n v="1506814.76"/>
  </r>
  <r>
    <s v="01"/>
    <s v="08"/>
    <s v="01 Sistema de Emergencias 9-1-1"/>
    <x v="15"/>
    <x v="1"/>
    <x v="1"/>
    <x v="0"/>
    <x v="0"/>
    <x v="0"/>
    <x v="0"/>
    <x v="0"/>
    <n v="1510786.3800000001"/>
  </r>
  <r>
    <s v="01"/>
    <s v="09"/>
    <s v="01 Sistema de Emergencias 9-1-1"/>
    <x v="15"/>
    <x v="1"/>
    <x v="1"/>
    <x v="0"/>
    <x v="0"/>
    <x v="0"/>
    <x v="0"/>
    <x v="0"/>
    <n v="473851.47"/>
  </r>
  <r>
    <s v="01"/>
    <s v="10"/>
    <s v="01 Sistema de Emergencias 9-1-1"/>
    <x v="15"/>
    <x v="1"/>
    <x v="1"/>
    <x v="0"/>
    <x v="0"/>
    <x v="0"/>
    <x v="0"/>
    <x v="0"/>
    <n v="1449934.4600000002"/>
  </r>
  <r>
    <s v="01"/>
    <s v="12"/>
    <s v="01 Sistema de Emergencias 9-1-1"/>
    <x v="15"/>
    <x v="1"/>
    <x v="1"/>
    <x v="0"/>
    <x v="0"/>
    <x v="0"/>
    <x v="0"/>
    <x v="0"/>
    <n v="585086.80999999994"/>
  </r>
  <r>
    <s v="01"/>
    <s v="13"/>
    <s v="01 Sistema de Emergencias 9-1-1"/>
    <x v="15"/>
    <x v="1"/>
    <x v="1"/>
    <x v="0"/>
    <x v="0"/>
    <x v="0"/>
    <x v="0"/>
    <x v="0"/>
    <n v="771168.82"/>
  </r>
  <r>
    <s v="01"/>
    <s v="14"/>
    <s v="01 Sistema de Emergencias 9-1-1"/>
    <x v="15"/>
    <x v="1"/>
    <x v="1"/>
    <x v="0"/>
    <x v="0"/>
    <x v="0"/>
    <x v="0"/>
    <x v="0"/>
    <n v="20092144.620000001"/>
  </r>
  <r>
    <s v="01"/>
    <s v="15"/>
    <s v="01 Sistema de Emergencias 9-1-1"/>
    <x v="15"/>
    <x v="1"/>
    <x v="1"/>
    <x v="0"/>
    <x v="0"/>
    <x v="0"/>
    <x v="0"/>
    <x v="0"/>
    <n v="2057975.48"/>
  </r>
  <r>
    <s v="01"/>
    <s v="16"/>
    <s v="01 Sistema de Emergencias 9-1-1"/>
    <x v="15"/>
    <x v="1"/>
    <x v="1"/>
    <x v="0"/>
    <x v="0"/>
    <x v="0"/>
    <x v="0"/>
    <x v="0"/>
    <n v="630722.17999999993"/>
  </r>
  <r>
    <s v="01"/>
    <s v="18"/>
    <s v="01 Sistema de Emergencias 9-1-1"/>
    <x v="15"/>
    <x v="1"/>
    <x v="1"/>
    <x v="0"/>
    <x v="0"/>
    <x v="0"/>
    <x v="0"/>
    <x v="0"/>
    <n v="552893.52"/>
  </r>
  <r>
    <s v="01"/>
    <s v="19"/>
    <s v="01 Sistema de Emergencias 9-1-1"/>
    <x v="15"/>
    <x v="1"/>
    <x v="1"/>
    <x v="0"/>
    <x v="0"/>
    <x v="0"/>
    <x v="0"/>
    <x v="0"/>
    <n v="280185.14"/>
  </r>
  <r>
    <s v="01"/>
    <s v="20"/>
    <s v="01 Sistema de Emergencias 9-1-1"/>
    <x v="15"/>
    <x v="1"/>
    <x v="1"/>
    <x v="0"/>
    <x v="0"/>
    <x v="0"/>
    <x v="0"/>
    <x v="0"/>
    <n v="95730.329999999987"/>
  </r>
  <r>
    <s v="01"/>
    <s v="02"/>
    <s v="01 Sistema de Emergencias 9-1-1"/>
    <x v="16"/>
    <x v="1"/>
    <x v="1"/>
    <x v="0"/>
    <x v="0"/>
    <x v="0"/>
    <x v="0"/>
    <x v="0"/>
    <n v="909971.58"/>
  </r>
  <r>
    <s v="01"/>
    <s v="03"/>
    <s v="01 Sistema de Emergencias 9-1-1"/>
    <x v="16"/>
    <x v="1"/>
    <x v="1"/>
    <x v="0"/>
    <x v="0"/>
    <x v="0"/>
    <x v="0"/>
    <x v="0"/>
    <n v="1755752.29"/>
  </r>
  <r>
    <s v="01"/>
    <s v="04"/>
    <s v="01 Sistema de Emergencias 9-1-1"/>
    <x v="16"/>
    <x v="1"/>
    <x v="1"/>
    <x v="0"/>
    <x v="0"/>
    <x v="0"/>
    <x v="0"/>
    <x v="0"/>
    <n v="2523597.1199999996"/>
  </r>
  <r>
    <s v="01"/>
    <s v="07"/>
    <s v="01 Sistema de Emergencias 9-1-1"/>
    <x v="16"/>
    <x v="1"/>
    <x v="1"/>
    <x v="0"/>
    <x v="0"/>
    <x v="0"/>
    <x v="0"/>
    <x v="0"/>
    <n v="3873743.5300000003"/>
  </r>
  <r>
    <s v="01"/>
    <s v="08"/>
    <s v="01 Sistema de Emergencias 9-1-1"/>
    <x v="16"/>
    <x v="1"/>
    <x v="1"/>
    <x v="0"/>
    <x v="0"/>
    <x v="0"/>
    <x v="0"/>
    <x v="0"/>
    <n v="3908952.4400000004"/>
  </r>
  <r>
    <s v="01"/>
    <s v="09"/>
    <s v="01 Sistema de Emergencias 9-1-1"/>
    <x v="16"/>
    <x v="1"/>
    <x v="1"/>
    <x v="0"/>
    <x v="0"/>
    <x v="0"/>
    <x v="0"/>
    <x v="0"/>
    <n v="1579507.9000000001"/>
  </r>
  <r>
    <s v="01"/>
    <s v="10"/>
    <s v="01 Sistema de Emergencias 9-1-1"/>
    <x v="16"/>
    <x v="1"/>
    <x v="1"/>
    <x v="0"/>
    <x v="0"/>
    <x v="0"/>
    <x v="0"/>
    <x v="0"/>
    <n v="2928644.92"/>
  </r>
  <r>
    <s v="01"/>
    <s v="12"/>
    <s v="01 Sistema de Emergencias 9-1-1"/>
    <x v="16"/>
    <x v="1"/>
    <x v="1"/>
    <x v="0"/>
    <x v="0"/>
    <x v="0"/>
    <x v="0"/>
    <x v="0"/>
    <n v="1950289.36"/>
  </r>
  <r>
    <s v="01"/>
    <s v="13"/>
    <s v="01 Sistema de Emergencias 9-1-1"/>
    <x v="16"/>
    <x v="1"/>
    <x v="1"/>
    <x v="0"/>
    <x v="0"/>
    <x v="0"/>
    <x v="0"/>
    <x v="0"/>
    <n v="2570562.7400000002"/>
  </r>
  <r>
    <s v="01"/>
    <s v="14"/>
    <s v="01 Sistema de Emergencias 9-1-1"/>
    <x v="16"/>
    <x v="1"/>
    <x v="1"/>
    <x v="0"/>
    <x v="0"/>
    <x v="0"/>
    <x v="0"/>
    <x v="0"/>
    <n v="31719832.050000004"/>
  </r>
  <r>
    <s v="01"/>
    <s v="15"/>
    <s v="01 Sistema de Emergencias 9-1-1"/>
    <x v="16"/>
    <x v="1"/>
    <x v="1"/>
    <x v="0"/>
    <x v="0"/>
    <x v="0"/>
    <x v="0"/>
    <x v="0"/>
    <n v="5782616.4199999999"/>
  </r>
  <r>
    <s v="01"/>
    <s v="16"/>
    <s v="01 Sistema de Emergencias 9-1-1"/>
    <x v="16"/>
    <x v="1"/>
    <x v="1"/>
    <x v="0"/>
    <x v="0"/>
    <x v="0"/>
    <x v="0"/>
    <x v="0"/>
    <n v="2102407.27"/>
  </r>
  <r>
    <s v="01"/>
    <s v="18"/>
    <s v="01 Sistema de Emergencias 9-1-1"/>
    <x v="16"/>
    <x v="1"/>
    <x v="1"/>
    <x v="0"/>
    <x v="0"/>
    <x v="0"/>
    <x v="0"/>
    <x v="0"/>
    <n v="1070810.53"/>
  </r>
  <r>
    <s v="01"/>
    <s v="19"/>
    <s v="01 Sistema de Emergencias 9-1-1"/>
    <x v="16"/>
    <x v="1"/>
    <x v="1"/>
    <x v="0"/>
    <x v="0"/>
    <x v="0"/>
    <x v="0"/>
    <x v="0"/>
    <n v="933950.45000000007"/>
  </r>
  <r>
    <s v="05"/>
    <s v="09"/>
    <s v="01 Sistema de Emergencias 9-1-1"/>
    <x v="17"/>
    <x v="2"/>
    <x v="2"/>
    <x v="1"/>
    <x v="1"/>
    <x v="0"/>
    <x v="0"/>
    <x v="0"/>
    <n v="353501971.19999999"/>
  </r>
  <r>
    <s v="39"/>
    <s v="15"/>
    <s v="01 Sistema de Emergencias 9-1-1"/>
    <x v="18"/>
    <x v="2"/>
    <x v="2"/>
    <x v="1"/>
    <x v="1"/>
    <x v="0"/>
    <x v="0"/>
    <x v="0"/>
    <n v="4795200"/>
  </r>
  <r>
    <s v="45"/>
    <s v="15"/>
    <s v="01 Sistema de Emergencias 9-1-1"/>
    <x v="18"/>
    <x v="2"/>
    <x v="2"/>
    <x v="1"/>
    <x v="1"/>
    <x v="0"/>
    <x v="0"/>
    <x v="0"/>
    <n v="26490240"/>
  </r>
  <r>
    <s v="43"/>
    <s v="09"/>
    <s v="01 Sistema de Emergencias 9-1-1"/>
    <x v="19"/>
    <x v="2"/>
    <x v="2"/>
    <x v="1"/>
    <x v="1"/>
    <x v="0"/>
    <x v="0"/>
    <x v="0"/>
    <n v="172767960"/>
  </r>
  <r>
    <s v="44"/>
    <s v="15"/>
    <s v="01 Sistema de Emergencias 9-1-1"/>
    <x v="19"/>
    <x v="2"/>
    <x v="2"/>
    <x v="1"/>
    <x v="1"/>
    <x v="0"/>
    <x v="0"/>
    <x v="0"/>
    <n v="36910080"/>
  </r>
  <r>
    <s v="45"/>
    <s v="15"/>
    <s v="01 Sistema de Emergencias 9-1-1"/>
    <x v="19"/>
    <x v="2"/>
    <x v="2"/>
    <x v="1"/>
    <x v="1"/>
    <x v="0"/>
    <x v="0"/>
    <x v="0"/>
    <n v="324576000"/>
  </r>
  <r>
    <s v="47"/>
    <s v="15"/>
    <s v="01 Sistema de Emergencias 9-1-1"/>
    <x v="19"/>
    <x v="2"/>
    <x v="2"/>
    <x v="1"/>
    <x v="1"/>
    <x v="0"/>
    <x v="0"/>
    <x v="0"/>
    <n v="135648000"/>
  </r>
  <r>
    <s v="54"/>
    <s v="09"/>
    <s v="01 Sistema de Emergencias 9-1-1"/>
    <x v="19"/>
    <x v="2"/>
    <x v="2"/>
    <x v="1"/>
    <x v="1"/>
    <x v="0"/>
    <x v="0"/>
    <x v="0"/>
    <n v="518400"/>
  </r>
  <r>
    <s v="53"/>
    <s v="15"/>
    <s v="01 Sistema de Emergencias 9-1-1"/>
    <x v="20"/>
    <x v="2"/>
    <x v="2"/>
    <x v="1"/>
    <x v="1"/>
    <x v="0"/>
    <x v="0"/>
    <x v="0"/>
    <n v="297477014.39999998"/>
  </r>
  <r>
    <s v="03"/>
    <s v="09"/>
    <s v="01 Sistema de Emergencias 9-1-1"/>
    <x v="21"/>
    <x v="2"/>
    <x v="2"/>
    <x v="1"/>
    <x v="1"/>
    <x v="0"/>
    <x v="0"/>
    <x v="0"/>
    <n v="12000000"/>
  </r>
  <r>
    <s v="03"/>
    <s v="09"/>
    <s v="01 Sistema de Emergencias 9-1-1"/>
    <x v="22"/>
    <x v="2"/>
    <x v="2"/>
    <x v="1"/>
    <x v="1"/>
    <x v="0"/>
    <x v="0"/>
    <x v="0"/>
    <n v="35000000"/>
  </r>
  <r>
    <s v="06"/>
    <s v="09"/>
    <s v="01 Sistema de Emergencias 9-1-1"/>
    <x v="23"/>
    <x v="2"/>
    <x v="2"/>
    <x v="1"/>
    <x v="1"/>
    <x v="0"/>
    <x v="0"/>
    <x v="0"/>
    <n v="20000"/>
  </r>
  <r>
    <s v="06"/>
    <s v="10"/>
    <s v="01 Sistema de Emergencias 9-1-1"/>
    <x v="23"/>
    <x v="2"/>
    <x v="2"/>
    <x v="1"/>
    <x v="1"/>
    <x v="0"/>
    <x v="0"/>
    <x v="0"/>
    <n v="500000"/>
  </r>
  <r>
    <s v="02"/>
    <s v="02"/>
    <s v="01 Sistema de Emergencias 9-1-1"/>
    <x v="24"/>
    <x v="2"/>
    <x v="2"/>
    <x v="1"/>
    <x v="1"/>
    <x v="0"/>
    <x v="0"/>
    <x v="0"/>
    <n v="220000"/>
  </r>
  <r>
    <s v="02"/>
    <s v="09"/>
    <s v="01 Sistema de Emergencias 9-1-1"/>
    <x v="24"/>
    <x v="2"/>
    <x v="2"/>
    <x v="1"/>
    <x v="1"/>
    <x v="0"/>
    <x v="0"/>
    <x v="0"/>
    <n v="97200"/>
  </r>
  <r>
    <s v="02"/>
    <s v="14"/>
    <s v="01 Sistema de Emergencias 9-1-1"/>
    <x v="24"/>
    <x v="2"/>
    <x v="2"/>
    <x v="1"/>
    <x v="1"/>
    <x v="0"/>
    <x v="0"/>
    <x v="0"/>
    <n v="656796"/>
  </r>
  <r>
    <s v="02"/>
    <s v="15"/>
    <s v="01 Sistema de Emergencias 9-1-1"/>
    <x v="24"/>
    <x v="2"/>
    <x v="2"/>
    <x v="1"/>
    <x v="1"/>
    <x v="0"/>
    <x v="0"/>
    <x v="0"/>
    <n v="150000"/>
  </r>
  <r>
    <s v="57"/>
    <s v="15"/>
    <s v="01 Sistema de Emergencias 9-1-1"/>
    <x v="24"/>
    <x v="2"/>
    <x v="2"/>
    <x v="1"/>
    <x v="1"/>
    <x v="0"/>
    <x v="0"/>
    <x v="0"/>
    <n v="126000000"/>
  </r>
  <r>
    <s v="22"/>
    <s v="02"/>
    <s v="01 Sistema de Emergencias 9-1-1"/>
    <x v="25"/>
    <x v="2"/>
    <x v="2"/>
    <x v="1"/>
    <x v="1"/>
    <x v="0"/>
    <x v="0"/>
    <x v="0"/>
    <n v="1000000"/>
  </r>
  <r>
    <s v="07"/>
    <s v="08"/>
    <s v="01 Sistema de Emergencias 9-1-1"/>
    <x v="26"/>
    <x v="2"/>
    <x v="2"/>
    <x v="1"/>
    <x v="1"/>
    <x v="0"/>
    <x v="0"/>
    <x v="0"/>
    <n v="1904214.53"/>
  </r>
  <r>
    <s v="07"/>
    <s v="10"/>
    <s v="01 Sistema de Emergencias 9-1-1"/>
    <x v="26"/>
    <x v="2"/>
    <x v="2"/>
    <x v="1"/>
    <x v="1"/>
    <x v="0"/>
    <x v="0"/>
    <x v="0"/>
    <n v="200000"/>
  </r>
  <r>
    <s v="55"/>
    <s v="15"/>
    <s v="01 Sistema de Emergencias 9-1-1"/>
    <x v="27"/>
    <x v="2"/>
    <x v="2"/>
    <x v="1"/>
    <x v="1"/>
    <x v="0"/>
    <x v="0"/>
    <x v="0"/>
    <n v="12096000"/>
  </r>
  <r>
    <s v="34"/>
    <s v="07"/>
    <s v="01 Sistema de Emergencias 9-1-1"/>
    <x v="28"/>
    <x v="2"/>
    <x v="2"/>
    <x v="1"/>
    <x v="1"/>
    <x v="0"/>
    <x v="0"/>
    <x v="0"/>
    <n v="10058892"/>
  </r>
  <r>
    <s v="35"/>
    <s v="07"/>
    <s v="01 Sistema de Emergencias 9-1-1"/>
    <x v="28"/>
    <x v="2"/>
    <x v="2"/>
    <x v="1"/>
    <x v="1"/>
    <x v="0"/>
    <x v="0"/>
    <x v="0"/>
    <n v="2700000"/>
  </r>
  <r>
    <s v="08"/>
    <s v="10"/>
    <s v="01 Sistema de Emergencias 9-1-1"/>
    <x v="29"/>
    <x v="2"/>
    <x v="2"/>
    <x v="1"/>
    <x v="1"/>
    <x v="0"/>
    <x v="0"/>
    <x v="0"/>
    <n v="5000000"/>
  </r>
  <r>
    <s v="13"/>
    <s v="09"/>
    <s v="01 Sistema de Emergencias 9-1-1"/>
    <x v="30"/>
    <x v="2"/>
    <x v="2"/>
    <x v="1"/>
    <x v="1"/>
    <x v="0"/>
    <x v="0"/>
    <x v="0"/>
    <n v="73391505.480000004"/>
  </r>
  <r>
    <s v="14"/>
    <s v="09"/>
    <s v="01 Sistema de Emergencias 9-1-1"/>
    <x v="30"/>
    <x v="2"/>
    <x v="2"/>
    <x v="1"/>
    <x v="1"/>
    <x v="0"/>
    <x v="0"/>
    <x v="0"/>
    <n v="66000000"/>
  </r>
  <r>
    <s v="04"/>
    <s v="09"/>
    <s v="01 Sistema de Emergencias 9-1-1"/>
    <x v="31"/>
    <x v="2"/>
    <x v="2"/>
    <x v="1"/>
    <x v="1"/>
    <x v="0"/>
    <x v="0"/>
    <x v="0"/>
    <n v="85000"/>
  </r>
  <r>
    <s v="49"/>
    <s v="09"/>
    <s v="01 Sistema de Emergencias 9-1-1"/>
    <x v="31"/>
    <x v="2"/>
    <x v="2"/>
    <x v="1"/>
    <x v="1"/>
    <x v="0"/>
    <x v="0"/>
    <x v="0"/>
    <n v="475360.15"/>
  </r>
  <r>
    <s v="10"/>
    <s v="15"/>
    <s v="01 Sistema de Emergencias 9-1-1"/>
    <x v="32"/>
    <x v="2"/>
    <x v="2"/>
    <x v="1"/>
    <x v="1"/>
    <x v="0"/>
    <x v="0"/>
    <x v="0"/>
    <n v="50000"/>
  </r>
  <r>
    <s v="10"/>
    <s v="19"/>
    <s v="01 Sistema de Emergencias 9-1-1"/>
    <x v="32"/>
    <x v="2"/>
    <x v="2"/>
    <x v="1"/>
    <x v="1"/>
    <x v="0"/>
    <x v="0"/>
    <x v="0"/>
    <n v="10000"/>
  </r>
  <r>
    <s v="10"/>
    <s v="02"/>
    <s v="01 Sistema de Emergencias 9-1-1"/>
    <x v="33"/>
    <x v="2"/>
    <x v="2"/>
    <x v="1"/>
    <x v="1"/>
    <x v="0"/>
    <x v="0"/>
    <x v="0"/>
    <n v="300000"/>
  </r>
  <r>
    <s v="10"/>
    <s v="09"/>
    <s v="01 Sistema de Emergencias 9-1-1"/>
    <x v="33"/>
    <x v="2"/>
    <x v="2"/>
    <x v="1"/>
    <x v="1"/>
    <x v="0"/>
    <x v="0"/>
    <x v="0"/>
    <n v="200000"/>
  </r>
  <r>
    <s v="10"/>
    <s v="15"/>
    <s v="01 Sistema de Emergencias 9-1-1"/>
    <x v="33"/>
    <x v="2"/>
    <x v="2"/>
    <x v="1"/>
    <x v="1"/>
    <x v="0"/>
    <x v="0"/>
    <x v="0"/>
    <n v="1210000"/>
  </r>
  <r>
    <s v="10"/>
    <s v="19"/>
    <s v="01 Sistema de Emergencias 9-1-1"/>
    <x v="33"/>
    <x v="2"/>
    <x v="2"/>
    <x v="1"/>
    <x v="1"/>
    <x v="0"/>
    <x v="0"/>
    <x v="0"/>
    <n v="54000"/>
  </r>
  <r>
    <s v="04"/>
    <s v="07"/>
    <s v="01 Sistema de Emergencias 9-1-1"/>
    <x v="34"/>
    <x v="2"/>
    <x v="2"/>
    <x v="1"/>
    <x v="1"/>
    <x v="0"/>
    <x v="0"/>
    <x v="0"/>
    <n v="7500000"/>
  </r>
  <r>
    <s v="04"/>
    <s v="09"/>
    <s v="01 Sistema de Emergencias 9-1-1"/>
    <x v="34"/>
    <x v="2"/>
    <x v="2"/>
    <x v="1"/>
    <x v="1"/>
    <x v="0"/>
    <x v="0"/>
    <x v="0"/>
    <n v="3100000"/>
  </r>
  <r>
    <s v="25"/>
    <s v="07"/>
    <s v="01 Sistema de Emergencias 9-1-1"/>
    <x v="35"/>
    <x v="2"/>
    <x v="2"/>
    <x v="1"/>
    <x v="1"/>
    <x v="0"/>
    <x v="0"/>
    <x v="0"/>
    <n v="7724040"/>
  </r>
  <r>
    <s v="37"/>
    <s v="15"/>
    <s v="01 Sistema de Emergencias 9-1-1"/>
    <x v="36"/>
    <x v="2"/>
    <x v="2"/>
    <x v="1"/>
    <x v="1"/>
    <x v="0"/>
    <x v="0"/>
    <x v="0"/>
    <n v="6921600"/>
  </r>
  <r>
    <s v="37"/>
    <s v="09"/>
    <s v="01 Sistema de Emergencias 9-1-1"/>
    <x v="37"/>
    <x v="2"/>
    <x v="2"/>
    <x v="1"/>
    <x v="1"/>
    <x v="0"/>
    <x v="0"/>
    <x v="0"/>
    <n v="1000000"/>
  </r>
  <r>
    <s v="37"/>
    <s v="09"/>
    <s v="01 Sistema de Emergencias 9-1-1"/>
    <x v="38"/>
    <x v="2"/>
    <x v="2"/>
    <x v="1"/>
    <x v="1"/>
    <x v="0"/>
    <x v="0"/>
    <x v="0"/>
    <n v="250000"/>
  </r>
  <r>
    <s v="37"/>
    <s v="15"/>
    <s v="01 Sistema de Emergencias 9-1-1"/>
    <x v="38"/>
    <x v="2"/>
    <x v="2"/>
    <x v="1"/>
    <x v="1"/>
    <x v="0"/>
    <x v="0"/>
    <x v="0"/>
    <n v="3222000"/>
  </r>
  <r>
    <s v="37"/>
    <s v="15"/>
    <s v="01 Sistema de Emergencias 9-1-1"/>
    <x v="39"/>
    <x v="2"/>
    <x v="2"/>
    <x v="1"/>
    <x v="1"/>
    <x v="0"/>
    <x v="0"/>
    <x v="0"/>
    <n v="3417120"/>
  </r>
  <r>
    <s v="37"/>
    <s v="07"/>
    <s v="01 Sistema de Emergencias 9-1-1"/>
    <x v="40"/>
    <x v="2"/>
    <x v="2"/>
    <x v="1"/>
    <x v="1"/>
    <x v="0"/>
    <x v="0"/>
    <x v="0"/>
    <n v="230000"/>
  </r>
  <r>
    <s v="37"/>
    <s v="09"/>
    <s v="01 Sistema de Emergencias 9-1-1"/>
    <x v="40"/>
    <x v="2"/>
    <x v="2"/>
    <x v="1"/>
    <x v="1"/>
    <x v="0"/>
    <x v="0"/>
    <x v="0"/>
    <n v="1000000"/>
  </r>
  <r>
    <s v="04"/>
    <s v="09"/>
    <s v="01 Sistema de Emergencias 9-1-1"/>
    <x v="41"/>
    <x v="3"/>
    <x v="3"/>
    <x v="2"/>
    <x v="2"/>
    <x v="1"/>
    <x v="1"/>
    <x v="0"/>
    <n v="2400000"/>
  </r>
  <r>
    <s v="11"/>
    <s v="08"/>
    <s v="01 Sistema de Emergencias 9-1-1"/>
    <x v="41"/>
    <x v="3"/>
    <x v="3"/>
    <x v="2"/>
    <x v="2"/>
    <x v="1"/>
    <x v="1"/>
    <x v="0"/>
    <n v="1250000"/>
  </r>
  <r>
    <s v="09"/>
    <s v="09"/>
    <s v="01 Sistema de Emergencias 9-1-1"/>
    <x v="42"/>
    <x v="2"/>
    <x v="2"/>
    <x v="1"/>
    <x v="1"/>
    <x v="0"/>
    <x v="0"/>
    <x v="0"/>
    <n v="2000000"/>
  </r>
  <r>
    <s v="09"/>
    <s v="15"/>
    <s v="01 Sistema de Emergencias 9-1-1"/>
    <x v="42"/>
    <x v="2"/>
    <x v="2"/>
    <x v="1"/>
    <x v="1"/>
    <x v="0"/>
    <x v="0"/>
    <x v="0"/>
    <n v="100000"/>
  </r>
  <r>
    <s v="20"/>
    <s v="09"/>
    <s v="01 Sistema de Emergencias 9-1-1"/>
    <x v="43"/>
    <x v="2"/>
    <x v="2"/>
    <x v="1"/>
    <x v="1"/>
    <x v="0"/>
    <x v="0"/>
    <x v="0"/>
    <n v="300000"/>
  </r>
  <r>
    <s v="20"/>
    <s v="14"/>
    <s v="01 Sistema de Emergencias 9-1-1"/>
    <x v="43"/>
    <x v="2"/>
    <x v="2"/>
    <x v="1"/>
    <x v="1"/>
    <x v="0"/>
    <x v="0"/>
    <x v="0"/>
    <n v="1832950"/>
  </r>
  <r>
    <s v="20"/>
    <s v="15"/>
    <s v="01 Sistema de Emergencias 9-1-1"/>
    <x v="43"/>
    <x v="2"/>
    <x v="2"/>
    <x v="1"/>
    <x v="1"/>
    <x v="0"/>
    <x v="0"/>
    <x v="0"/>
    <n v="1100000"/>
  </r>
  <r>
    <s v="32"/>
    <s v="08"/>
    <s v="01 Sistema de Emergencias 9-1-1"/>
    <x v="44"/>
    <x v="2"/>
    <x v="2"/>
    <x v="1"/>
    <x v="1"/>
    <x v="0"/>
    <x v="0"/>
    <x v="0"/>
    <n v="400000"/>
  </r>
  <r>
    <s v="31"/>
    <s v="07"/>
    <s v="01 Sistema de Emergencias 9-1-1"/>
    <x v="45"/>
    <x v="2"/>
    <x v="2"/>
    <x v="1"/>
    <x v="1"/>
    <x v="0"/>
    <x v="0"/>
    <x v="0"/>
    <n v="162370"/>
  </r>
  <r>
    <s v="32"/>
    <s v="08"/>
    <s v="01 Sistema de Emergencias 9-1-1"/>
    <x v="46"/>
    <x v="2"/>
    <x v="2"/>
    <x v="1"/>
    <x v="1"/>
    <x v="0"/>
    <x v="0"/>
    <x v="0"/>
    <n v="800000"/>
  </r>
  <r>
    <s v="61"/>
    <s v="02"/>
    <s v="01 Sistema de Emergencias 9-1-1"/>
    <x v="46"/>
    <x v="2"/>
    <x v="2"/>
    <x v="1"/>
    <x v="1"/>
    <x v="0"/>
    <x v="0"/>
    <x v="0"/>
    <n v="5000000"/>
  </r>
  <r>
    <s v="61"/>
    <s v="04"/>
    <s v="01 Sistema de Emergencias 9-1-1"/>
    <x v="46"/>
    <x v="2"/>
    <x v="2"/>
    <x v="1"/>
    <x v="1"/>
    <x v="0"/>
    <x v="0"/>
    <x v="0"/>
    <n v="400000"/>
  </r>
  <r>
    <s v="16"/>
    <s v="09"/>
    <s v="01 Sistema de Emergencias 9-1-1"/>
    <x v="47"/>
    <x v="2"/>
    <x v="2"/>
    <x v="1"/>
    <x v="1"/>
    <x v="0"/>
    <x v="0"/>
    <x v="0"/>
    <n v="20000"/>
  </r>
  <r>
    <s v="26"/>
    <s v="02"/>
    <s v="01 Sistema de Emergencias 9-1-1"/>
    <x v="47"/>
    <x v="2"/>
    <x v="2"/>
    <x v="1"/>
    <x v="1"/>
    <x v="0"/>
    <x v="0"/>
    <x v="0"/>
    <n v="3794862.05"/>
  </r>
  <r>
    <s v="01"/>
    <s v="02"/>
    <s v="01 Sistema de Emergencias 9-1-1"/>
    <x v="48"/>
    <x v="4"/>
    <x v="4"/>
    <x v="3"/>
    <x v="3"/>
    <x v="1"/>
    <x v="1"/>
    <x v="0"/>
    <n v="636980.11"/>
  </r>
  <r>
    <s v="01"/>
    <s v="03"/>
    <s v="01 Sistema de Emergencias 9-1-1"/>
    <x v="48"/>
    <x v="4"/>
    <x v="4"/>
    <x v="3"/>
    <x v="3"/>
    <x v="1"/>
    <x v="1"/>
    <x v="0"/>
    <n v="1229026.6000000001"/>
  </r>
  <r>
    <s v="01"/>
    <s v="04"/>
    <s v="01 Sistema de Emergencias 9-1-1"/>
    <x v="48"/>
    <x v="4"/>
    <x v="4"/>
    <x v="3"/>
    <x v="3"/>
    <x v="1"/>
    <x v="1"/>
    <x v="0"/>
    <n v="1766517.98"/>
  </r>
  <r>
    <s v="01"/>
    <s v="07"/>
    <s v="01 Sistema de Emergencias 9-1-1"/>
    <x v="48"/>
    <x v="4"/>
    <x v="4"/>
    <x v="3"/>
    <x v="3"/>
    <x v="1"/>
    <x v="1"/>
    <x v="0"/>
    <n v="2711620.47"/>
  </r>
  <r>
    <s v="01"/>
    <s v="08"/>
    <s v="01 Sistema de Emergencias 9-1-1"/>
    <x v="48"/>
    <x v="4"/>
    <x v="4"/>
    <x v="3"/>
    <x v="3"/>
    <x v="1"/>
    <x v="1"/>
    <x v="0"/>
    <n v="2736266.71"/>
  </r>
  <r>
    <s v="01"/>
    <s v="09"/>
    <s v="01 Sistema de Emergencias 9-1-1"/>
    <x v="48"/>
    <x v="4"/>
    <x v="4"/>
    <x v="3"/>
    <x v="3"/>
    <x v="1"/>
    <x v="1"/>
    <x v="0"/>
    <n v="1105653.4300000002"/>
  </r>
  <r>
    <s v="01"/>
    <s v="10"/>
    <s v="01 Sistema de Emergencias 9-1-1"/>
    <x v="48"/>
    <x v="4"/>
    <x v="4"/>
    <x v="3"/>
    <x v="3"/>
    <x v="1"/>
    <x v="1"/>
    <x v="0"/>
    <n v="2050051.4499999997"/>
  </r>
  <r>
    <s v="01"/>
    <s v="12"/>
    <s v="01 Sistema de Emergencias 9-1-1"/>
    <x v="48"/>
    <x v="4"/>
    <x v="4"/>
    <x v="3"/>
    <x v="3"/>
    <x v="1"/>
    <x v="1"/>
    <x v="0"/>
    <n v="1365202.58"/>
  </r>
  <r>
    <s v="01"/>
    <s v="13"/>
    <s v="01 Sistema de Emergencias 9-1-1"/>
    <x v="48"/>
    <x v="4"/>
    <x v="4"/>
    <x v="3"/>
    <x v="3"/>
    <x v="1"/>
    <x v="1"/>
    <x v="0"/>
    <n v="1799393.92"/>
  </r>
  <r>
    <s v="01"/>
    <s v="14"/>
    <s v="01 Sistema de Emergencias 9-1-1"/>
    <x v="48"/>
    <x v="4"/>
    <x v="4"/>
    <x v="3"/>
    <x v="3"/>
    <x v="1"/>
    <x v="1"/>
    <x v="0"/>
    <n v="22203882.449999999"/>
  </r>
  <r>
    <s v="01"/>
    <s v="15"/>
    <s v="01 Sistema de Emergencias 9-1-1"/>
    <x v="48"/>
    <x v="4"/>
    <x v="4"/>
    <x v="3"/>
    <x v="3"/>
    <x v="1"/>
    <x v="1"/>
    <x v="0"/>
    <n v="4047831.5000000005"/>
  </r>
  <r>
    <s v="01"/>
    <s v="16"/>
    <s v="01 Sistema de Emergencias 9-1-1"/>
    <x v="48"/>
    <x v="4"/>
    <x v="4"/>
    <x v="3"/>
    <x v="3"/>
    <x v="1"/>
    <x v="1"/>
    <x v="0"/>
    <n v="1471685.09"/>
  </r>
  <r>
    <s v="01"/>
    <s v="18"/>
    <s v="01 Sistema de Emergencias 9-1-1"/>
    <x v="48"/>
    <x v="4"/>
    <x v="4"/>
    <x v="3"/>
    <x v="3"/>
    <x v="1"/>
    <x v="1"/>
    <x v="0"/>
    <n v="749567.37"/>
  </r>
  <r>
    <s v="01"/>
    <s v="19"/>
    <s v="01 Sistema de Emergencias 9-1-1"/>
    <x v="48"/>
    <x v="4"/>
    <x v="4"/>
    <x v="3"/>
    <x v="3"/>
    <x v="1"/>
    <x v="1"/>
    <x v="0"/>
    <n v="653765.31999999995"/>
  </r>
  <r>
    <s v="01"/>
    <s v="01"/>
    <s v="01 Sistema de Emergencias 9-1-1"/>
    <x v="49"/>
    <x v="4"/>
    <x v="4"/>
    <x v="3"/>
    <x v="3"/>
    <x v="1"/>
    <x v="1"/>
    <x v="0"/>
    <n v="240000"/>
  </r>
  <r>
    <s v="01"/>
    <s v="02"/>
    <s v="01 Sistema de Emergencias 9-1-1"/>
    <x v="49"/>
    <x v="4"/>
    <x v="4"/>
    <x v="3"/>
    <x v="3"/>
    <x v="1"/>
    <x v="1"/>
    <x v="0"/>
    <n v="240000"/>
  </r>
  <r>
    <s v="01"/>
    <s v="03"/>
    <s v="01 Sistema de Emergencias 9-1-1"/>
    <x v="49"/>
    <x v="4"/>
    <x v="4"/>
    <x v="3"/>
    <x v="3"/>
    <x v="1"/>
    <x v="1"/>
    <x v="0"/>
    <n v="240000"/>
  </r>
  <r>
    <s v="01"/>
    <s v="04"/>
    <s v="01 Sistema de Emergencias 9-1-1"/>
    <x v="49"/>
    <x v="4"/>
    <x v="4"/>
    <x v="3"/>
    <x v="3"/>
    <x v="1"/>
    <x v="1"/>
    <x v="0"/>
    <n v="240000"/>
  </r>
  <r>
    <s v="01"/>
    <s v="06"/>
    <s v="01 Sistema de Emergencias 9-1-1"/>
    <x v="49"/>
    <x v="4"/>
    <x v="4"/>
    <x v="3"/>
    <x v="3"/>
    <x v="1"/>
    <x v="1"/>
    <x v="0"/>
    <n v="240000"/>
  </r>
  <r>
    <s v="01"/>
    <s v="07"/>
    <s v="01 Sistema de Emergencias 9-1-1"/>
    <x v="49"/>
    <x v="4"/>
    <x v="4"/>
    <x v="3"/>
    <x v="3"/>
    <x v="1"/>
    <x v="1"/>
    <x v="0"/>
    <n v="240000"/>
  </r>
  <r>
    <s v="01"/>
    <s v="08"/>
    <s v="01 Sistema de Emergencias 9-1-1"/>
    <x v="49"/>
    <x v="4"/>
    <x v="4"/>
    <x v="3"/>
    <x v="3"/>
    <x v="1"/>
    <x v="1"/>
    <x v="0"/>
    <n v="240000"/>
  </r>
  <r>
    <s v="01"/>
    <s v="09"/>
    <s v="01 Sistema de Emergencias 9-1-1"/>
    <x v="49"/>
    <x v="4"/>
    <x v="4"/>
    <x v="3"/>
    <x v="3"/>
    <x v="1"/>
    <x v="1"/>
    <x v="0"/>
    <n v="239999.99999999997"/>
  </r>
  <r>
    <s v="01"/>
    <s v="10"/>
    <s v="01 Sistema de Emergencias 9-1-1"/>
    <x v="49"/>
    <x v="4"/>
    <x v="4"/>
    <x v="3"/>
    <x v="3"/>
    <x v="1"/>
    <x v="1"/>
    <x v="0"/>
    <n v="240000"/>
  </r>
  <r>
    <s v="01"/>
    <s v="12"/>
    <s v="01 Sistema de Emergencias 9-1-1"/>
    <x v="49"/>
    <x v="4"/>
    <x v="4"/>
    <x v="3"/>
    <x v="3"/>
    <x v="1"/>
    <x v="1"/>
    <x v="0"/>
    <n v="240000"/>
  </r>
  <r>
    <s v="01"/>
    <s v="13"/>
    <s v="01 Sistema de Emergencias 9-1-1"/>
    <x v="49"/>
    <x v="4"/>
    <x v="4"/>
    <x v="3"/>
    <x v="3"/>
    <x v="1"/>
    <x v="1"/>
    <x v="0"/>
    <n v="240000"/>
  </r>
  <r>
    <s v="01"/>
    <s v="14"/>
    <s v="01 Sistema de Emergencias 9-1-1"/>
    <x v="49"/>
    <x v="4"/>
    <x v="4"/>
    <x v="3"/>
    <x v="3"/>
    <x v="1"/>
    <x v="1"/>
    <x v="0"/>
    <n v="36000000"/>
  </r>
  <r>
    <s v="01"/>
    <s v="15"/>
    <s v="01 Sistema de Emergencias 9-1-1"/>
    <x v="49"/>
    <x v="4"/>
    <x v="4"/>
    <x v="3"/>
    <x v="3"/>
    <x v="1"/>
    <x v="1"/>
    <x v="0"/>
    <n v="240000"/>
  </r>
  <r>
    <s v="01"/>
    <s v="16"/>
    <s v="01 Sistema de Emergencias 9-1-1"/>
    <x v="49"/>
    <x v="4"/>
    <x v="4"/>
    <x v="3"/>
    <x v="3"/>
    <x v="1"/>
    <x v="1"/>
    <x v="0"/>
    <n v="240000"/>
  </r>
  <r>
    <s v="01"/>
    <s v="18"/>
    <s v="01 Sistema de Emergencias 9-1-1"/>
    <x v="49"/>
    <x v="4"/>
    <x v="4"/>
    <x v="3"/>
    <x v="3"/>
    <x v="1"/>
    <x v="1"/>
    <x v="0"/>
    <n v="240000"/>
  </r>
  <r>
    <s v="01"/>
    <s v="19"/>
    <s v="01 Sistema de Emergencias 9-1-1"/>
    <x v="49"/>
    <x v="4"/>
    <x v="4"/>
    <x v="3"/>
    <x v="3"/>
    <x v="1"/>
    <x v="1"/>
    <x v="0"/>
    <n v="240000"/>
  </r>
  <r>
    <s v="01"/>
    <s v="20"/>
    <s v="01 Sistema de Emergencias 9-1-1"/>
    <x v="49"/>
    <x v="4"/>
    <x v="4"/>
    <x v="3"/>
    <x v="3"/>
    <x v="1"/>
    <x v="1"/>
    <x v="0"/>
    <n v="240000"/>
  </r>
  <r>
    <s v="38"/>
    <s v="09"/>
    <s v="01 Sistema de Emergencias 9-1-1"/>
    <x v="50"/>
    <x v="5"/>
    <x v="5"/>
    <x v="4"/>
    <x v="4"/>
    <x v="2"/>
    <x v="2"/>
    <x v="1"/>
    <n v="750000"/>
  </r>
  <r>
    <s v="38"/>
    <s v="14"/>
    <s v="01 Sistema de Emergencias 9-1-1"/>
    <x v="50"/>
    <x v="5"/>
    <x v="5"/>
    <x v="4"/>
    <x v="4"/>
    <x v="2"/>
    <x v="2"/>
    <x v="1"/>
    <n v="3645730"/>
  </r>
  <r>
    <s v="48"/>
    <s v="15"/>
    <s v="01 Sistema de Emergencias 9-1-1"/>
    <x v="51"/>
    <x v="5"/>
    <x v="5"/>
    <x v="4"/>
    <x v="4"/>
    <x v="2"/>
    <x v="2"/>
    <x v="1"/>
    <n v="25920000"/>
  </r>
  <r>
    <s v="58"/>
    <s v="15"/>
    <s v="01 Sistema de Emergencias 9-1-1"/>
    <x v="51"/>
    <x v="5"/>
    <x v="5"/>
    <x v="4"/>
    <x v="4"/>
    <x v="2"/>
    <x v="2"/>
    <x v="1"/>
    <n v="66240000"/>
  </r>
  <r>
    <s v="60"/>
    <s v="15"/>
    <s v="01 Sistema de Emergencias 9-1-1"/>
    <x v="51"/>
    <x v="5"/>
    <x v="5"/>
    <x v="4"/>
    <x v="4"/>
    <x v="2"/>
    <x v="2"/>
    <x v="1"/>
    <n v="56772000"/>
  </r>
  <r>
    <s v="29"/>
    <s v="09"/>
    <s v="01 Sistema de Emergencias 9-1-1"/>
    <x v="52"/>
    <x v="5"/>
    <x v="5"/>
    <x v="4"/>
    <x v="4"/>
    <x v="2"/>
    <x v="2"/>
    <x v="1"/>
    <n v="2760000"/>
  </r>
  <r>
    <s v="24"/>
    <s v="07"/>
    <s v="01 Sistema de Emergencias 9-1-1"/>
    <x v="53"/>
    <x v="6"/>
    <x v="6"/>
    <x v="5"/>
    <x v="5"/>
    <x v="2"/>
    <x v="2"/>
    <x v="1"/>
    <n v="2600000"/>
  </r>
  <r>
    <s v="40"/>
    <s v="15"/>
    <s v="01 Sistema de Emergencias 9-1-1"/>
    <x v="53"/>
    <x v="6"/>
    <x v="6"/>
    <x v="5"/>
    <x v="5"/>
    <x v="2"/>
    <x v="2"/>
    <x v="1"/>
    <n v="540000"/>
  </r>
  <r>
    <s v="44"/>
    <s v="15"/>
    <s v="01 Sistema de Emergencias 9-1-1"/>
    <x v="53"/>
    <x v="6"/>
    <x v="6"/>
    <x v="5"/>
    <x v="5"/>
    <x v="2"/>
    <x v="2"/>
    <x v="1"/>
    <n v="217440000"/>
  </r>
  <r>
    <s v="55"/>
    <s v="15"/>
    <s v="01 Sistema de Emergencias 9-1-1"/>
    <x v="53"/>
    <x v="6"/>
    <x v="6"/>
    <x v="5"/>
    <x v="5"/>
    <x v="2"/>
    <x v="2"/>
    <x v="1"/>
    <n v="216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015808-4CC1-40DA-8D6B-7A1F1DC21225}" name="TablaDinámica2" cacheId="9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7" indent="0" compact="0" compactData="0" gridDropZones="1" multipleFieldFilters="0">
  <location ref="A3:B11" firstHeaderRow="2" firstDataRow="2" firstDataCol="1"/>
  <pivotFields count="12">
    <pivotField compact="0" outline="0" showAll="0"/>
    <pivotField compact="0" outline="0" showAll="0"/>
    <pivotField compact="0" outline="0" showAll="0"/>
    <pivotField compact="0" outline="0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sortType="ascending" defaultSubtotal="0">
      <items count="3">
        <item x="2"/>
        <item x="0"/>
        <item x="1"/>
      </items>
    </pivotField>
    <pivotField compact="0" outline="0" showAll="0" defaultSubtotal="0">
      <items count="2">
        <item x="0"/>
        <item x="1"/>
      </items>
    </pivotField>
    <pivotField dataField="1" compact="0" numFmtId="43" outline="0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Inicial 2023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466F61-C46C-48AA-A581-EB133B8632C7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" firstHeaderRow="1" firstDataRow="1" firstDataCol="1"/>
  <pivotFields count="21">
    <pivotField showAll="0"/>
    <pivotField axis="axisRow" showAll="0">
      <items count="8">
        <item x="0"/>
        <item x="1"/>
        <item x="2"/>
        <item x="4"/>
        <item x="3"/>
        <item m="1" x="6"/>
        <item h="1"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de Inicial 2023" fld="20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BBF809-3289-4CA9-AE78-C5BEAE74F83C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4" firstHeaderRow="1" firstDataRow="1" firstDataCol="1"/>
  <pivotFields count="21">
    <pivotField showAll="0"/>
    <pivotField axis="axisRow" showAll="0">
      <items count="8">
        <item x="0"/>
        <item x="1"/>
        <item x="2"/>
        <item x="4"/>
        <item x="3"/>
        <item m="1" x="6"/>
        <item h="1" m="1" x="5"/>
        <item t="default"/>
      </items>
    </pivotField>
    <pivotField showAll="0"/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17"/>
        <item t="default"/>
      </items>
    </pivotField>
    <pivotField showAll="0"/>
    <pivotField showAll="0"/>
    <pivotField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axis="axisRow" showAll="0">
      <items count="67">
        <item x="35"/>
        <item m="1" x="62"/>
        <item x="17"/>
        <item x="19"/>
        <item m="1" x="58"/>
        <item x="18"/>
        <item x="15"/>
        <item x="14"/>
        <item x="53"/>
        <item x="42"/>
        <item x="26"/>
        <item x="16"/>
        <item x="12"/>
        <item x="11"/>
        <item x="9"/>
        <item x="10"/>
        <item x="13"/>
        <item x="8"/>
        <item x="5"/>
        <item x="2"/>
        <item x="51"/>
        <item x="50"/>
        <item m="1" x="63"/>
        <item m="1" x="56"/>
        <item x="25"/>
        <item x="39"/>
        <item x="37"/>
        <item x="38"/>
        <item x="36"/>
        <item x="40"/>
        <item x="52"/>
        <item m="1" x="64"/>
        <item x="49"/>
        <item x="20"/>
        <item x="41"/>
        <item x="7"/>
        <item m="1" x="65"/>
        <item x="31"/>
        <item m="1" x="57"/>
        <item x="48"/>
        <item x="46"/>
        <item m="1" x="61"/>
        <item x="43"/>
        <item x="4"/>
        <item x="3"/>
        <item x="6"/>
        <item x="34"/>
        <item x="21"/>
        <item x="23"/>
        <item x="22"/>
        <item x="24"/>
        <item x="27"/>
        <item x="28"/>
        <item x="29"/>
        <item x="30"/>
        <item x="0"/>
        <item m="1" x="59"/>
        <item m="1" x="55"/>
        <item x="47"/>
        <item x="1"/>
        <item x="32"/>
        <item m="1" x="60"/>
        <item x="44"/>
        <item x="45"/>
        <item x="33"/>
        <item m="1" x="5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3">
    <field x="1"/>
    <field x="3"/>
    <field x="8"/>
  </rowFields>
  <rowItems count="81">
    <i>
      <x/>
    </i>
    <i r="1">
      <x/>
    </i>
    <i r="2">
      <x v="55"/>
    </i>
    <i r="1">
      <x v="1"/>
    </i>
    <i r="2">
      <x v="19"/>
    </i>
    <i r="2">
      <x v="59"/>
    </i>
    <i r="1">
      <x v="2"/>
    </i>
    <i r="2">
      <x v="18"/>
    </i>
    <i r="2">
      <x v="35"/>
    </i>
    <i r="2">
      <x v="43"/>
    </i>
    <i r="2">
      <x v="44"/>
    </i>
    <i r="2">
      <x v="45"/>
    </i>
    <i r="1">
      <x v="3"/>
    </i>
    <i r="2">
      <x v="12"/>
    </i>
    <i r="2">
      <x v="13"/>
    </i>
    <i r="2">
      <x v="14"/>
    </i>
    <i r="2">
      <x v="15"/>
    </i>
    <i r="2">
      <x v="17"/>
    </i>
    <i r="1">
      <x v="4"/>
    </i>
    <i r="2">
      <x v="6"/>
    </i>
    <i r="2">
      <x v="7"/>
    </i>
    <i r="2">
      <x v="11"/>
    </i>
    <i r="2">
      <x v="16"/>
    </i>
    <i>
      <x v="1"/>
    </i>
    <i r="1">
      <x v="5"/>
    </i>
    <i r="2">
      <x v="2"/>
    </i>
    <i r="2">
      <x v="3"/>
    </i>
    <i r="2">
      <x v="5"/>
    </i>
    <i r="2">
      <x v="33"/>
    </i>
    <i r="1">
      <x v="6"/>
    </i>
    <i r="2">
      <x v="47"/>
    </i>
    <i r="2">
      <x v="48"/>
    </i>
    <i r="2">
      <x v="49"/>
    </i>
    <i r="2">
      <x v="50"/>
    </i>
    <i r="1">
      <x v="7"/>
    </i>
    <i r="2">
      <x v="10"/>
    </i>
    <i r="2">
      <x v="24"/>
    </i>
    <i r="2">
      <x v="51"/>
    </i>
    <i r="1">
      <x v="8"/>
    </i>
    <i r="2">
      <x v="37"/>
    </i>
    <i r="2">
      <x v="52"/>
    </i>
    <i r="2">
      <x v="53"/>
    </i>
    <i r="2">
      <x v="54"/>
    </i>
    <i r="1">
      <x v="9"/>
    </i>
    <i r="2">
      <x v="60"/>
    </i>
    <i r="2">
      <x v="64"/>
    </i>
    <i r="1">
      <x v="10"/>
    </i>
    <i r="2">
      <x v="46"/>
    </i>
    <i r="1">
      <x v="11"/>
    </i>
    <i r="2">
      <x/>
    </i>
    <i r="1">
      <x v="12"/>
    </i>
    <i r="2">
      <x v="25"/>
    </i>
    <i r="2">
      <x v="26"/>
    </i>
    <i r="2">
      <x v="27"/>
    </i>
    <i r="2">
      <x v="28"/>
    </i>
    <i r="2">
      <x v="29"/>
    </i>
    <i r="1">
      <x v="13"/>
    </i>
    <i r="2">
      <x v="34"/>
    </i>
    <i>
      <x v="2"/>
    </i>
    <i r="1">
      <x v="14"/>
    </i>
    <i r="2">
      <x v="9"/>
    </i>
    <i r="1">
      <x v="15"/>
    </i>
    <i r="2">
      <x v="42"/>
    </i>
    <i r="1">
      <x v="16"/>
    </i>
    <i r="2">
      <x v="40"/>
    </i>
    <i r="2">
      <x v="58"/>
    </i>
    <i r="2">
      <x v="62"/>
    </i>
    <i r="2">
      <x v="63"/>
    </i>
    <i>
      <x v="3"/>
    </i>
    <i r="1">
      <x v="17"/>
    </i>
    <i r="2">
      <x v="8"/>
    </i>
    <i r="2">
      <x v="20"/>
    </i>
    <i r="2">
      <x v="21"/>
    </i>
    <i r="2">
      <x v="30"/>
    </i>
    <i r="1">
      <x v="18"/>
    </i>
    <i r="2">
      <x v="8"/>
    </i>
    <i>
      <x v="4"/>
    </i>
    <i r="1">
      <x v="19"/>
    </i>
    <i r="2">
      <x v="32"/>
    </i>
    <i r="2">
      <x v="39"/>
    </i>
    <i t="grand">
      <x/>
    </i>
  </rowItems>
  <colItems count="1">
    <i/>
  </colItems>
  <dataFields count="1">
    <dataField name="Suma de Inicial 2023" fld="2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3A1D74-FA14-4EE7-9610-3858CA161CD4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compact="0" compactData="0" gridDropZones="1" multipleFieldFilters="0">
  <location ref="A3:C59" firstHeaderRow="2" firstDataRow="2" firstDataCol="2"/>
  <pivotFields count="2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63"/>
        <item x="36"/>
        <item x="37"/>
        <item x="38"/>
        <item x="39"/>
        <item x="40"/>
        <item x="41"/>
        <item m="1" x="60"/>
        <item x="42"/>
        <item m="1" x="64"/>
        <item m="1" x="58"/>
        <item m="1" x="62"/>
        <item m="1" x="56"/>
        <item x="43"/>
        <item x="44"/>
        <item x="45"/>
        <item x="46"/>
        <item x="47"/>
        <item m="1" x="55"/>
        <item x="50"/>
        <item x="51"/>
        <item x="52"/>
        <item x="53"/>
        <item x="48"/>
        <item x="49"/>
        <item m="1" x="65"/>
        <item m="1" x="59"/>
        <item m="1" x="61"/>
        <item m="1" x="54"/>
      </items>
    </pivotField>
    <pivotField axis="axisRow" compact="0" outline="0" showAll="0">
      <items count="67">
        <item m="1" x="62"/>
        <item x="17"/>
        <item x="19"/>
        <item m="1" x="58"/>
        <item x="18"/>
        <item x="15"/>
        <item x="14"/>
        <item x="53"/>
        <item x="42"/>
        <item x="26"/>
        <item x="16"/>
        <item x="12"/>
        <item x="11"/>
        <item x="9"/>
        <item x="10"/>
        <item x="13"/>
        <item x="8"/>
        <item x="5"/>
        <item x="2"/>
        <item x="51"/>
        <item x="50"/>
        <item m="1" x="63"/>
        <item m="1" x="56"/>
        <item x="25"/>
        <item x="39"/>
        <item x="37"/>
        <item x="38"/>
        <item x="36"/>
        <item x="40"/>
        <item x="52"/>
        <item m="1" x="64"/>
        <item x="49"/>
        <item x="20"/>
        <item x="41"/>
        <item x="7"/>
        <item m="1" x="65"/>
        <item x="31"/>
        <item m="1" x="57"/>
        <item x="48"/>
        <item x="46"/>
        <item m="1" x="61"/>
        <item x="43"/>
        <item x="4"/>
        <item x="3"/>
        <item x="6"/>
        <item x="34"/>
        <item x="21"/>
        <item x="23"/>
        <item x="22"/>
        <item x="24"/>
        <item x="27"/>
        <item x="28"/>
        <item x="29"/>
        <item x="30"/>
        <item x="0"/>
        <item m="1" x="59"/>
        <item m="1" x="55"/>
        <item x="47"/>
        <item x="1"/>
        <item x="32"/>
        <item m="1" x="60"/>
        <item x="44"/>
        <item x="45"/>
        <item x="33"/>
        <item m="1" x="54"/>
        <item x="3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</pivotFields>
  <rowFields count="2">
    <field x="7"/>
    <field x="8"/>
  </rowFields>
  <rowItems count="55">
    <i>
      <x/>
      <x v="54"/>
    </i>
    <i>
      <x v="1"/>
      <x v="58"/>
    </i>
    <i>
      <x v="2"/>
      <x v="18"/>
    </i>
    <i>
      <x v="3"/>
      <x v="43"/>
    </i>
    <i>
      <x v="4"/>
      <x v="42"/>
    </i>
    <i>
      <x v="5"/>
      <x v="17"/>
    </i>
    <i>
      <x v="6"/>
      <x v="44"/>
    </i>
    <i>
      <x v="7"/>
      <x v="34"/>
    </i>
    <i>
      <x v="8"/>
      <x v="16"/>
    </i>
    <i>
      <x v="9"/>
      <x v="13"/>
    </i>
    <i>
      <x v="10"/>
      <x v="14"/>
    </i>
    <i>
      <x v="11"/>
      <x v="12"/>
    </i>
    <i>
      <x v="12"/>
      <x v="11"/>
    </i>
    <i>
      <x v="13"/>
      <x v="15"/>
    </i>
    <i>
      <x v="14"/>
      <x v="6"/>
    </i>
    <i>
      <x v="15"/>
      <x v="5"/>
    </i>
    <i>
      <x v="16"/>
      <x v="10"/>
    </i>
    <i>
      <x v="17"/>
      <x v="1"/>
    </i>
    <i>
      <x v="18"/>
      <x v="4"/>
    </i>
    <i>
      <x v="19"/>
      <x v="2"/>
    </i>
    <i>
      <x v="21"/>
      <x v="32"/>
    </i>
    <i>
      <x v="22"/>
      <x v="46"/>
    </i>
    <i>
      <x v="23"/>
      <x v="48"/>
    </i>
    <i>
      <x v="24"/>
      <x v="47"/>
    </i>
    <i>
      <x v="25"/>
      <x v="49"/>
    </i>
    <i>
      <x v="26"/>
      <x v="23"/>
    </i>
    <i>
      <x v="27"/>
      <x v="9"/>
    </i>
    <i>
      <x v="28"/>
      <x v="50"/>
    </i>
    <i>
      <x v="29"/>
      <x v="51"/>
    </i>
    <i>
      <x v="30"/>
      <x v="52"/>
    </i>
    <i>
      <x v="31"/>
      <x v="53"/>
    </i>
    <i>
      <x v="32"/>
      <x v="36"/>
    </i>
    <i>
      <x v="33"/>
      <x v="59"/>
    </i>
    <i>
      <x v="34"/>
      <x v="63"/>
    </i>
    <i>
      <x v="35"/>
      <x v="45"/>
    </i>
    <i>
      <x v="36"/>
      <x v="65"/>
    </i>
    <i>
      <x v="38"/>
      <x v="27"/>
    </i>
    <i>
      <x v="39"/>
      <x v="25"/>
    </i>
    <i>
      <x v="40"/>
      <x v="26"/>
    </i>
    <i>
      <x v="41"/>
      <x v="24"/>
    </i>
    <i>
      <x v="42"/>
      <x v="28"/>
    </i>
    <i>
      <x v="43"/>
      <x v="33"/>
    </i>
    <i>
      <x v="45"/>
      <x v="8"/>
    </i>
    <i>
      <x v="50"/>
      <x v="41"/>
    </i>
    <i>
      <x v="51"/>
      <x v="61"/>
    </i>
    <i>
      <x v="52"/>
      <x v="62"/>
    </i>
    <i>
      <x v="53"/>
      <x v="39"/>
    </i>
    <i>
      <x v="54"/>
      <x v="57"/>
    </i>
    <i>
      <x v="56"/>
      <x v="20"/>
    </i>
    <i>
      <x v="57"/>
      <x v="19"/>
    </i>
    <i>
      <x v="58"/>
      <x v="29"/>
    </i>
    <i>
      <x v="59"/>
      <x v="7"/>
    </i>
    <i>
      <x v="60"/>
      <x v="38"/>
    </i>
    <i>
      <x v="61"/>
      <x v="31"/>
    </i>
    <i t="grand">
      <x/>
    </i>
  </rowItems>
  <colItems count="1">
    <i/>
  </colItems>
  <dataFields count="1">
    <dataField name="Suma de Inicial 2023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9784-3351-4921-AC48-0E286260BA7D}">
  <sheetPr codeName="Hoja1"/>
  <dimension ref="A1:I59"/>
  <sheetViews>
    <sheetView workbookViewId="0">
      <selection activeCell="A3" sqref="A3"/>
    </sheetView>
  </sheetViews>
  <sheetFormatPr baseColWidth="10" defaultRowHeight="15" x14ac:dyDescent="0.25"/>
  <cols>
    <col min="1" max="1" width="39.42578125" bestFit="1" customWidth="1"/>
    <col min="2" max="7" width="12" bestFit="1" customWidth="1"/>
    <col min="8" max="8" width="12" style="4" bestFit="1" customWidth="1"/>
    <col min="9" max="9" width="16.85546875" style="6" bestFit="1" customWidth="1"/>
  </cols>
  <sheetData>
    <row r="1" spans="1:9" x14ac:dyDescent="0.25">
      <c r="G1" s="4"/>
    </row>
    <row r="3" spans="1:9" x14ac:dyDescent="0.25">
      <c r="A3" s="5" t="s">
        <v>898</v>
      </c>
      <c r="B3" s="21"/>
      <c r="H3"/>
      <c r="I3"/>
    </row>
    <row r="4" spans="1:9" x14ac:dyDescent="0.25">
      <c r="A4" s="5" t="s">
        <v>15</v>
      </c>
      <c r="B4" s="21" t="s">
        <v>23</v>
      </c>
      <c r="H4"/>
      <c r="I4"/>
    </row>
    <row r="5" spans="1:9" x14ac:dyDescent="0.25">
      <c r="A5" s="20" t="s">
        <v>469</v>
      </c>
      <c r="B5">
        <v>3058944401.2733006</v>
      </c>
      <c r="H5"/>
      <c r="I5"/>
    </row>
    <row r="6" spans="1:9" x14ac:dyDescent="0.25">
      <c r="A6" s="20" t="s">
        <v>577</v>
      </c>
      <c r="B6">
        <v>1752338775.8099999</v>
      </c>
      <c r="H6"/>
      <c r="I6"/>
    </row>
    <row r="7" spans="1:9" x14ac:dyDescent="0.25">
      <c r="A7" s="20" t="s">
        <v>386</v>
      </c>
      <c r="B7">
        <v>3650000</v>
      </c>
      <c r="H7"/>
      <c r="I7"/>
    </row>
    <row r="8" spans="1:9" x14ac:dyDescent="0.25">
      <c r="A8" s="20" t="s">
        <v>765</v>
      </c>
      <c r="B8">
        <v>84367444.980000004</v>
      </c>
      <c r="H8"/>
      <c r="I8"/>
    </row>
    <row r="9" spans="1:9" x14ac:dyDescent="0.25">
      <c r="A9" s="20" t="s">
        <v>721</v>
      </c>
      <c r="B9">
        <v>156087730</v>
      </c>
      <c r="H9"/>
      <c r="I9"/>
    </row>
    <row r="10" spans="1:9" x14ac:dyDescent="0.25">
      <c r="A10" s="20" t="s">
        <v>763</v>
      </c>
      <c r="B10">
        <v>222740000</v>
      </c>
      <c r="H10"/>
      <c r="I10"/>
    </row>
    <row r="11" spans="1:9" x14ac:dyDescent="0.25">
      <c r="A11" s="20" t="s">
        <v>785</v>
      </c>
      <c r="B11">
        <v>5278128352.0633001</v>
      </c>
      <c r="H11"/>
      <c r="I11"/>
    </row>
    <row r="12" spans="1:9" x14ac:dyDescent="0.25">
      <c r="H12"/>
      <c r="I12"/>
    </row>
    <row r="13" spans="1:9" x14ac:dyDescent="0.25">
      <c r="H13"/>
      <c r="I13"/>
    </row>
    <row r="14" spans="1:9" x14ac:dyDescent="0.25">
      <c r="H14"/>
      <c r="I14"/>
    </row>
    <row r="15" spans="1:9" x14ac:dyDescent="0.25">
      <c r="H15"/>
      <c r="I15"/>
    </row>
    <row r="16" spans="1:9" x14ac:dyDescent="0.25">
      <c r="H16"/>
      <c r="I16"/>
    </row>
    <row r="17" spans="8:9" x14ac:dyDescent="0.25">
      <c r="H17"/>
      <c r="I17"/>
    </row>
    <row r="18" spans="8:9" x14ac:dyDescent="0.25">
      <c r="H18"/>
      <c r="I18"/>
    </row>
    <row r="19" spans="8:9" x14ac:dyDescent="0.25">
      <c r="H19"/>
      <c r="I19"/>
    </row>
    <row r="20" spans="8:9" x14ac:dyDescent="0.25">
      <c r="H20"/>
      <c r="I20"/>
    </row>
    <row r="21" spans="8:9" x14ac:dyDescent="0.25">
      <c r="H21"/>
      <c r="I21"/>
    </row>
    <row r="22" spans="8:9" x14ac:dyDescent="0.25">
      <c r="H22"/>
      <c r="I22"/>
    </row>
    <row r="23" spans="8:9" x14ac:dyDescent="0.25">
      <c r="H23"/>
      <c r="I23"/>
    </row>
    <row r="24" spans="8:9" x14ac:dyDescent="0.25">
      <c r="H24"/>
      <c r="I24"/>
    </row>
    <row r="25" spans="8:9" x14ac:dyDescent="0.25">
      <c r="H25"/>
      <c r="I25"/>
    </row>
    <row r="26" spans="8:9" x14ac:dyDescent="0.25">
      <c r="H26"/>
      <c r="I26"/>
    </row>
    <row r="27" spans="8:9" x14ac:dyDescent="0.25">
      <c r="H27"/>
      <c r="I27"/>
    </row>
    <row r="28" spans="8:9" x14ac:dyDescent="0.25">
      <c r="H28"/>
      <c r="I28"/>
    </row>
    <row r="29" spans="8:9" x14ac:dyDescent="0.25">
      <c r="H29"/>
      <c r="I29"/>
    </row>
    <row r="30" spans="8:9" x14ac:dyDescent="0.25">
      <c r="H30"/>
      <c r="I30"/>
    </row>
    <row r="31" spans="8:9" x14ac:dyDescent="0.25">
      <c r="H31"/>
      <c r="I31"/>
    </row>
    <row r="32" spans="8:9" x14ac:dyDescent="0.25">
      <c r="H32"/>
      <c r="I32"/>
    </row>
    <row r="33" spans="8:9" x14ac:dyDescent="0.25">
      <c r="H33"/>
      <c r="I33"/>
    </row>
    <row r="34" spans="8:9" x14ac:dyDescent="0.25">
      <c r="H34"/>
      <c r="I34"/>
    </row>
    <row r="35" spans="8:9" x14ac:dyDescent="0.25">
      <c r="H35"/>
      <c r="I35"/>
    </row>
    <row r="36" spans="8:9" x14ac:dyDescent="0.25">
      <c r="H36"/>
      <c r="I36"/>
    </row>
    <row r="37" spans="8:9" x14ac:dyDescent="0.25">
      <c r="H37"/>
      <c r="I37"/>
    </row>
    <row r="38" spans="8:9" x14ac:dyDescent="0.25">
      <c r="H38"/>
      <c r="I38"/>
    </row>
    <row r="39" spans="8:9" x14ac:dyDescent="0.25">
      <c r="H39"/>
      <c r="I39"/>
    </row>
    <row r="40" spans="8:9" x14ac:dyDescent="0.25">
      <c r="H40"/>
      <c r="I40"/>
    </row>
    <row r="41" spans="8:9" x14ac:dyDescent="0.25">
      <c r="H41"/>
      <c r="I41"/>
    </row>
    <row r="42" spans="8:9" x14ac:dyDescent="0.25">
      <c r="H42"/>
      <c r="I42"/>
    </row>
    <row r="43" spans="8:9" x14ac:dyDescent="0.25">
      <c r="H43"/>
      <c r="I43"/>
    </row>
    <row r="44" spans="8:9" x14ac:dyDescent="0.25">
      <c r="H44"/>
      <c r="I44"/>
    </row>
    <row r="45" spans="8:9" x14ac:dyDescent="0.25">
      <c r="H45"/>
      <c r="I45"/>
    </row>
    <row r="46" spans="8:9" x14ac:dyDescent="0.25">
      <c r="H46"/>
      <c r="I46"/>
    </row>
    <row r="47" spans="8:9" x14ac:dyDescent="0.25">
      <c r="H47"/>
      <c r="I47"/>
    </row>
    <row r="48" spans="8:9" x14ac:dyDescent="0.25">
      <c r="H48"/>
      <c r="I48"/>
    </row>
    <row r="49" spans="8:9" x14ac:dyDescent="0.25">
      <c r="H49"/>
      <c r="I49"/>
    </row>
    <row r="50" spans="8:9" x14ac:dyDescent="0.25">
      <c r="H50"/>
      <c r="I50"/>
    </row>
    <row r="51" spans="8:9" x14ac:dyDescent="0.25">
      <c r="H51"/>
      <c r="I51"/>
    </row>
    <row r="52" spans="8:9" x14ac:dyDescent="0.25">
      <c r="H52"/>
      <c r="I52"/>
    </row>
    <row r="53" spans="8:9" x14ac:dyDescent="0.25">
      <c r="H53"/>
      <c r="I53"/>
    </row>
    <row r="54" spans="8:9" x14ac:dyDescent="0.25">
      <c r="H54"/>
      <c r="I54"/>
    </row>
    <row r="55" spans="8:9" x14ac:dyDescent="0.25">
      <c r="H55"/>
      <c r="I55"/>
    </row>
    <row r="56" spans="8:9" x14ac:dyDescent="0.25">
      <c r="H56"/>
      <c r="I56"/>
    </row>
    <row r="57" spans="8:9" x14ac:dyDescent="0.25">
      <c r="H57"/>
      <c r="I57"/>
    </row>
    <row r="58" spans="8:9" x14ac:dyDescent="0.25">
      <c r="H58"/>
      <c r="I58"/>
    </row>
    <row r="59" spans="8:9" x14ac:dyDescent="0.25">
      <c r="H59"/>
      <c r="I5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7D50-B6F6-40E7-A75E-EEB6AC88E37F}">
  <sheetPr codeName="Hoja20"/>
  <dimension ref="B1:I112"/>
  <sheetViews>
    <sheetView showGridLines="0" topLeftCell="A64" workbookViewId="0">
      <selection activeCell="C82" sqref="C82:D82"/>
    </sheetView>
  </sheetViews>
  <sheetFormatPr baseColWidth="10" defaultRowHeight="15" x14ac:dyDescent="0.2"/>
  <cols>
    <col min="1" max="1" width="11.42578125" style="10"/>
    <col min="2" max="2" width="8.85546875" style="57" bestFit="1" customWidth="1"/>
    <col min="3" max="3" width="87.4257812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51" customHeight="1" x14ac:dyDescent="0.2">
      <c r="B1" s="63" t="s">
        <v>5</v>
      </c>
      <c r="C1" s="53" t="s">
        <v>1</v>
      </c>
      <c r="D1" s="53" t="s">
        <v>893</v>
      </c>
      <c r="E1" s="53" t="s">
        <v>827</v>
      </c>
    </row>
    <row r="2" spans="2:7" s="12" customFormat="1" ht="15.75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x14ac:dyDescent="0.25">
      <c r="B86" s="70">
        <v>5</v>
      </c>
      <c r="C86" s="71" t="s">
        <v>789</v>
      </c>
      <c r="D86" s="72">
        <f>D87+D96+D98</f>
        <v>378827730</v>
      </c>
      <c r="E86" s="73">
        <f t="shared" si="2"/>
        <v>7.1773118183439136E-2</v>
      </c>
    </row>
    <row r="87" spans="2:5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2" spans="2:9" x14ac:dyDescent="0.2">
      <c r="D112" s="62"/>
    </row>
  </sheetData>
  <sortState xmlns:xlrd2="http://schemas.microsoft.com/office/spreadsheetml/2017/richdata2" ref="B88:D95">
    <sortCondition ref="B88:B95"/>
  </sortState>
  <dataConsolidate/>
  <phoneticPr fontId="4" type="noConversion"/>
  <pageMargins left="0.7" right="0.7" top="0.75" bottom="0.75" header="0.3" footer="0.3"/>
  <pageSetup orientation="portrait" r:id="rId1"/>
  <ignoredErrors>
    <ignoredError sqref="D96:D104 D5:D8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A508-96A9-4AC1-BA97-949BE66F928B}">
  <dimension ref="B1:I112"/>
  <sheetViews>
    <sheetView showGridLines="0" zoomScale="80" zoomScaleNormal="80" workbookViewId="0">
      <selection activeCell="F114" sqref="F114"/>
    </sheetView>
  </sheetViews>
  <sheetFormatPr baseColWidth="10" defaultRowHeight="15" x14ac:dyDescent="0.2"/>
  <cols>
    <col min="1" max="1" width="11.42578125" style="10"/>
    <col min="2" max="2" width="8.85546875" style="57" bestFit="1" customWidth="1"/>
    <col min="3" max="3" width="87.4257812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51" customHeight="1" x14ac:dyDescent="0.2">
      <c r="B1" s="63" t="s">
        <v>5</v>
      </c>
      <c r="C1" s="53" t="s">
        <v>1</v>
      </c>
      <c r="D1" s="53" t="s">
        <v>892</v>
      </c>
      <c r="E1" s="53" t="s">
        <v>827</v>
      </c>
    </row>
    <row r="2" spans="2:7" s="12" customFormat="1" ht="15.75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hidden="1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hidden="1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hidden="1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hidden="1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hidden="1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hidden="1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hidden="1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hidden="1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hidden="1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hidden="1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hidden="1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hidden="1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hidden="1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hidden="1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hidden="1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hidden="1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hidden="1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hidden="1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hidden="1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hidden="1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hidden="1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hidden="1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hidden="1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hidden="1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hidden="1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hidden="1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hidden="1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hidden="1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hidden="1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hidden="1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hidden="1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hidden="1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hidden="1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hidden="1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hidden="1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hidden="1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hidden="1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hidden="1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hidden="1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hidden="1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hidden="1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hidden="1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hidden="1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hidden="1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hidden="1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hidden="1" x14ac:dyDescent="0.25">
      <c r="B86" s="54">
        <v>5</v>
      </c>
      <c r="C86" s="12" t="s">
        <v>789</v>
      </c>
      <c r="D86" s="64">
        <f>D87+D96+D98</f>
        <v>378827730</v>
      </c>
      <c r="E86" s="56">
        <f t="shared" si="2"/>
        <v>7.1773118183439136E-2</v>
      </c>
    </row>
    <row r="87" spans="2:5" hidden="1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hidden="1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hidden="1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hidden="1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hidden="1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hidden="1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hidden="1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hidden="1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hidden="1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hidden="1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hidden="1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2" spans="2:9" x14ac:dyDescent="0.2">
      <c r="D112" s="62"/>
    </row>
  </sheetData>
  <dataConsolidate/>
  <pageMargins left="0.7" right="0.7" top="0.75" bottom="0.75" header="0.3" footer="0.3"/>
  <pageSetup orientation="portrait" r:id="rId1"/>
  <ignoredErrors>
    <ignoredError sqref="D5:D2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6418-A4ED-4BE5-B96E-B53910A5E7D2}">
  <dimension ref="B1:I112"/>
  <sheetViews>
    <sheetView showGridLines="0" topLeftCell="A25" zoomScaleNormal="100" workbookViewId="0">
      <selection activeCell="D27" sqref="D27"/>
    </sheetView>
  </sheetViews>
  <sheetFormatPr baseColWidth="10" defaultRowHeight="15" x14ac:dyDescent="0.2"/>
  <cols>
    <col min="1" max="1" width="11.42578125" style="10"/>
    <col min="2" max="2" width="8.85546875" style="57" bestFit="1" customWidth="1"/>
    <col min="3" max="3" width="87.4257812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51" customHeight="1" x14ac:dyDescent="0.2">
      <c r="B1" s="63" t="s">
        <v>5</v>
      </c>
      <c r="C1" s="53" t="s">
        <v>1</v>
      </c>
      <c r="D1" s="53" t="s">
        <v>892</v>
      </c>
      <c r="E1" s="53" t="s">
        <v>827</v>
      </c>
    </row>
    <row r="2" spans="2:7" s="12" customFormat="1" ht="15.75" hidden="1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hidden="1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hidden="1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hidden="1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hidden="1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hidden="1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hidden="1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hidden="1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hidden="1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hidden="1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hidden="1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hidden="1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hidden="1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hidden="1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hidden="1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hidden="1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hidden="1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hidden="1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hidden="1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hidden="1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hidden="1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hidden="1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hidden="1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hidden="1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hidden="1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hidden="1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hidden="1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hidden="1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hidden="1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hidden="1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hidden="1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hidden="1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hidden="1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hidden="1" x14ac:dyDescent="0.25">
      <c r="B86" s="54">
        <v>5</v>
      </c>
      <c r="C86" s="12" t="s">
        <v>789</v>
      </c>
      <c r="D86" s="64">
        <f>D87+D96+D98</f>
        <v>378827730</v>
      </c>
      <c r="E86" s="56">
        <f t="shared" si="2"/>
        <v>7.1773118183439136E-2</v>
      </c>
    </row>
    <row r="87" spans="2:5" hidden="1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hidden="1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hidden="1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hidden="1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hidden="1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hidden="1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hidden="1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hidden="1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hidden="1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hidden="1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hidden="1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2" spans="2:9" x14ac:dyDescent="0.2">
      <c r="D112" s="62"/>
    </row>
  </sheetData>
  <dataConsolidate/>
  <pageMargins left="0.7" right="0.7" top="0.75" bottom="0.75" header="0.3" footer="0.3"/>
  <pageSetup orientation="portrait" r:id="rId1"/>
  <ignoredErrors>
    <ignoredError sqref="D26:D6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89-4C23-418E-B4C4-6F6E929F8C80}">
  <sheetPr filterMode="1"/>
  <dimension ref="B1:D74"/>
  <sheetViews>
    <sheetView showGridLines="0" workbookViewId="0">
      <selection activeCell="B1" sqref="B1:D74"/>
    </sheetView>
  </sheetViews>
  <sheetFormatPr baseColWidth="10" defaultColWidth="77" defaultRowHeight="15" x14ac:dyDescent="0.25"/>
  <cols>
    <col min="1" max="1" width="26.5703125" customWidth="1"/>
    <col min="2" max="2" width="47.140625" style="131" customWidth="1"/>
    <col min="3" max="3" width="65.28515625" style="132" customWidth="1"/>
    <col min="4" max="4" width="17" style="134" bestFit="1" customWidth="1"/>
  </cols>
  <sheetData>
    <row r="1" spans="2:4" x14ac:dyDescent="0.25">
      <c r="B1" s="122" t="s">
        <v>1</v>
      </c>
      <c r="C1" s="123" t="s">
        <v>8</v>
      </c>
      <c r="D1" s="124" t="s">
        <v>899</v>
      </c>
    </row>
    <row r="2" spans="2:4" hidden="1" x14ac:dyDescent="0.25">
      <c r="B2" s="125" t="s">
        <v>900</v>
      </c>
      <c r="C2" s="126" t="s">
        <v>901</v>
      </c>
      <c r="D2" s="127">
        <v>353501971.19999999</v>
      </c>
    </row>
    <row r="3" spans="2:4" ht="25.5" hidden="1" x14ac:dyDescent="0.25">
      <c r="B3" s="125" t="s">
        <v>902</v>
      </c>
      <c r="C3" s="125" t="s">
        <v>903</v>
      </c>
      <c r="D3" s="127">
        <v>4795200</v>
      </c>
    </row>
    <row r="4" spans="2:4" hidden="1" x14ac:dyDescent="0.25">
      <c r="B4" s="125" t="s">
        <v>902</v>
      </c>
      <c r="C4" s="125" t="s">
        <v>904</v>
      </c>
      <c r="D4" s="127">
        <v>26490240</v>
      </c>
    </row>
    <row r="5" spans="2:4" hidden="1" x14ac:dyDescent="0.25">
      <c r="B5" s="125" t="s">
        <v>855</v>
      </c>
      <c r="C5" s="126" t="s">
        <v>905</v>
      </c>
      <c r="D5" s="127">
        <v>172767960</v>
      </c>
    </row>
    <row r="6" spans="2:4" hidden="1" x14ac:dyDescent="0.25">
      <c r="B6" s="125" t="s">
        <v>855</v>
      </c>
      <c r="C6" s="126" t="s">
        <v>906</v>
      </c>
      <c r="D6" s="127">
        <v>518400</v>
      </c>
    </row>
    <row r="7" spans="2:4" hidden="1" x14ac:dyDescent="0.25">
      <c r="B7" s="125" t="s">
        <v>855</v>
      </c>
      <c r="C7" s="125" t="s">
        <v>907</v>
      </c>
      <c r="D7" s="127">
        <v>36910080</v>
      </c>
    </row>
    <row r="8" spans="2:4" hidden="1" x14ac:dyDescent="0.25">
      <c r="B8" s="125" t="s">
        <v>855</v>
      </c>
      <c r="C8" s="125" t="s">
        <v>908</v>
      </c>
      <c r="D8" s="127">
        <v>324576000</v>
      </c>
    </row>
    <row r="9" spans="2:4" hidden="1" x14ac:dyDescent="0.25">
      <c r="B9" s="125" t="s">
        <v>855</v>
      </c>
      <c r="C9" s="125" t="s">
        <v>909</v>
      </c>
      <c r="D9" s="127">
        <v>135648000</v>
      </c>
    </row>
    <row r="10" spans="2:4" hidden="1" x14ac:dyDescent="0.25">
      <c r="B10" s="125" t="s">
        <v>856</v>
      </c>
      <c r="C10" s="125" t="s">
        <v>910</v>
      </c>
      <c r="D10" s="127">
        <v>297477014.39999998</v>
      </c>
    </row>
    <row r="11" spans="2:4" hidden="1" x14ac:dyDescent="0.25">
      <c r="B11" s="125" t="s">
        <v>911</v>
      </c>
      <c r="C11" s="126" t="s">
        <v>912</v>
      </c>
      <c r="D11" s="127">
        <v>12000000</v>
      </c>
    </row>
    <row r="12" spans="2:4" hidden="1" x14ac:dyDescent="0.25">
      <c r="B12" s="125" t="s">
        <v>913</v>
      </c>
      <c r="C12" s="126" t="s">
        <v>914</v>
      </c>
      <c r="D12" s="127">
        <v>35000000</v>
      </c>
    </row>
    <row r="13" spans="2:4" ht="25.5" hidden="1" x14ac:dyDescent="0.25">
      <c r="B13" s="125" t="s">
        <v>915</v>
      </c>
      <c r="C13" s="126" t="s">
        <v>916</v>
      </c>
      <c r="D13" s="127">
        <v>500000</v>
      </c>
    </row>
    <row r="14" spans="2:4" hidden="1" x14ac:dyDescent="0.25">
      <c r="B14" s="125" t="s">
        <v>915</v>
      </c>
      <c r="C14" s="126" t="s">
        <v>917</v>
      </c>
      <c r="D14" s="127">
        <v>20000</v>
      </c>
    </row>
    <row r="15" spans="2:4" hidden="1" x14ac:dyDescent="0.25">
      <c r="B15" s="125" t="s">
        <v>857</v>
      </c>
      <c r="C15" s="126" t="s">
        <v>918</v>
      </c>
      <c r="D15" s="127">
        <v>220000</v>
      </c>
    </row>
    <row r="16" spans="2:4" hidden="1" x14ac:dyDescent="0.25">
      <c r="B16" s="125" t="s">
        <v>857</v>
      </c>
      <c r="C16" s="126" t="s">
        <v>919</v>
      </c>
      <c r="D16" s="127">
        <v>97200</v>
      </c>
    </row>
    <row r="17" spans="2:4" hidden="1" x14ac:dyDescent="0.25">
      <c r="B17" s="125" t="s">
        <v>857</v>
      </c>
      <c r="C17" s="125" t="s">
        <v>920</v>
      </c>
      <c r="D17" s="127">
        <v>126000000</v>
      </c>
    </row>
    <row r="18" spans="2:4" ht="25.5" hidden="1" x14ac:dyDescent="0.25">
      <c r="B18" s="125" t="s">
        <v>857</v>
      </c>
      <c r="C18" s="125" t="s">
        <v>921</v>
      </c>
      <c r="D18" s="127">
        <v>150000</v>
      </c>
    </row>
    <row r="19" spans="2:4" hidden="1" x14ac:dyDescent="0.25">
      <c r="B19" s="125" t="s">
        <v>857</v>
      </c>
      <c r="C19" s="125" t="s">
        <v>922</v>
      </c>
      <c r="D19" s="127">
        <v>656796</v>
      </c>
    </row>
    <row r="20" spans="2:4" hidden="1" x14ac:dyDescent="0.25">
      <c r="B20" s="125" t="s">
        <v>923</v>
      </c>
      <c r="C20" s="126" t="s">
        <v>924</v>
      </c>
      <c r="D20" s="127">
        <v>1000000</v>
      </c>
    </row>
    <row r="21" spans="2:4" ht="25.5" hidden="1" x14ac:dyDescent="0.25">
      <c r="B21" s="125" t="s">
        <v>925</v>
      </c>
      <c r="C21" s="125" t="s">
        <v>926</v>
      </c>
      <c r="D21" s="127">
        <v>1904214.53</v>
      </c>
    </row>
    <row r="22" spans="2:4" ht="25.5" hidden="1" x14ac:dyDescent="0.25">
      <c r="B22" s="125" t="s">
        <v>925</v>
      </c>
      <c r="C22" s="125" t="s">
        <v>927</v>
      </c>
      <c r="D22" s="127">
        <v>200000</v>
      </c>
    </row>
    <row r="23" spans="2:4" hidden="1" x14ac:dyDescent="0.25">
      <c r="B23" s="125" t="s">
        <v>928</v>
      </c>
      <c r="C23" s="125" t="s">
        <v>929</v>
      </c>
      <c r="D23" s="127">
        <v>12096000</v>
      </c>
    </row>
    <row r="24" spans="2:4" hidden="1" x14ac:dyDescent="0.25">
      <c r="B24" s="125" t="s">
        <v>930</v>
      </c>
      <c r="C24" s="125" t="s">
        <v>931</v>
      </c>
      <c r="D24" s="127">
        <v>10058892</v>
      </c>
    </row>
    <row r="25" spans="2:4" hidden="1" x14ac:dyDescent="0.25">
      <c r="B25" s="125" t="s">
        <v>930</v>
      </c>
      <c r="C25" s="125" t="s">
        <v>932</v>
      </c>
      <c r="D25" s="127">
        <v>2700000</v>
      </c>
    </row>
    <row r="26" spans="2:4" hidden="1" x14ac:dyDescent="0.25">
      <c r="B26" s="125" t="s">
        <v>933</v>
      </c>
      <c r="C26" s="125" t="s">
        <v>934</v>
      </c>
      <c r="D26" s="127">
        <v>5000000</v>
      </c>
    </row>
    <row r="27" spans="2:4" hidden="1" x14ac:dyDescent="0.25">
      <c r="B27" s="125" t="s">
        <v>858</v>
      </c>
      <c r="C27" s="125" t="s">
        <v>935</v>
      </c>
      <c r="D27" s="127">
        <v>73391505.480000004</v>
      </c>
    </row>
    <row r="28" spans="2:4" hidden="1" x14ac:dyDescent="0.25">
      <c r="B28" s="125" t="s">
        <v>858</v>
      </c>
      <c r="C28" s="125" t="s">
        <v>936</v>
      </c>
      <c r="D28" s="127">
        <v>66000000</v>
      </c>
    </row>
    <row r="29" spans="2:4" hidden="1" x14ac:dyDescent="0.25">
      <c r="B29" s="125" t="s">
        <v>937</v>
      </c>
      <c r="C29" s="125" t="s">
        <v>938</v>
      </c>
      <c r="D29" s="127">
        <v>85000</v>
      </c>
    </row>
    <row r="30" spans="2:4" hidden="1" x14ac:dyDescent="0.25">
      <c r="B30" s="125" t="s">
        <v>937</v>
      </c>
      <c r="C30" s="125" t="s">
        <v>939</v>
      </c>
      <c r="D30" s="127">
        <v>475360.15</v>
      </c>
    </row>
    <row r="31" spans="2:4" x14ac:dyDescent="0.25">
      <c r="B31" s="125" t="s">
        <v>940</v>
      </c>
      <c r="C31" s="125" t="s">
        <v>941</v>
      </c>
      <c r="D31" s="127">
        <v>10000</v>
      </c>
    </row>
    <row r="32" spans="2:4" x14ac:dyDescent="0.25">
      <c r="B32" s="125" t="s">
        <v>940</v>
      </c>
      <c r="C32" s="125" t="s">
        <v>942</v>
      </c>
      <c r="D32" s="127">
        <v>50000</v>
      </c>
    </row>
    <row r="33" spans="2:4" x14ac:dyDescent="0.25">
      <c r="B33" s="125" t="s">
        <v>943</v>
      </c>
      <c r="C33" s="125" t="s">
        <v>944</v>
      </c>
      <c r="D33" s="127">
        <v>300000</v>
      </c>
    </row>
    <row r="34" spans="2:4" x14ac:dyDescent="0.25">
      <c r="B34" s="125" t="s">
        <v>943</v>
      </c>
      <c r="C34" s="125" t="s">
        <v>944</v>
      </c>
      <c r="D34" s="127">
        <v>200000</v>
      </c>
    </row>
    <row r="35" spans="2:4" x14ac:dyDescent="0.25">
      <c r="B35" s="125" t="s">
        <v>943</v>
      </c>
      <c r="C35" s="125" t="s">
        <v>942</v>
      </c>
      <c r="D35" s="127">
        <v>1210000</v>
      </c>
    </row>
    <row r="36" spans="2:4" x14ac:dyDescent="0.25">
      <c r="B36" s="125" t="s">
        <v>943</v>
      </c>
      <c r="C36" s="125" t="s">
        <v>945</v>
      </c>
      <c r="D36" s="127">
        <v>54000</v>
      </c>
    </row>
    <row r="37" spans="2:4" x14ac:dyDescent="0.25">
      <c r="B37" s="125" t="s">
        <v>946</v>
      </c>
      <c r="C37" s="125" t="s">
        <v>947</v>
      </c>
      <c r="D37" s="127">
        <v>3100000</v>
      </c>
    </row>
    <row r="38" spans="2:4" x14ac:dyDescent="0.25">
      <c r="B38" s="125" t="s">
        <v>946</v>
      </c>
      <c r="C38" s="125" t="s">
        <v>948</v>
      </c>
      <c r="D38" s="127">
        <v>7500000</v>
      </c>
    </row>
    <row r="39" spans="2:4" x14ac:dyDescent="0.25">
      <c r="B39" s="125" t="s">
        <v>949</v>
      </c>
      <c r="C39" s="125" t="s">
        <v>950</v>
      </c>
      <c r="D39" s="127">
        <v>7724040</v>
      </c>
    </row>
    <row r="40" spans="2:4" ht="25.5" x14ac:dyDescent="0.25">
      <c r="B40" s="125" t="s">
        <v>951</v>
      </c>
      <c r="C40" s="125" t="s">
        <v>952</v>
      </c>
      <c r="D40" s="127">
        <v>6921600</v>
      </c>
    </row>
    <row r="41" spans="2:4" ht="25.5" x14ac:dyDescent="0.25">
      <c r="B41" s="125" t="s">
        <v>953</v>
      </c>
      <c r="C41" s="125" t="s">
        <v>954</v>
      </c>
      <c r="D41" s="127">
        <v>1000000</v>
      </c>
    </row>
    <row r="42" spans="2:4" ht="25.5" x14ac:dyDescent="0.25">
      <c r="B42" s="125" t="s">
        <v>955</v>
      </c>
      <c r="C42" s="125" t="s">
        <v>956</v>
      </c>
      <c r="D42" s="127">
        <v>250000</v>
      </c>
    </row>
    <row r="43" spans="2:4" ht="25.5" x14ac:dyDescent="0.25">
      <c r="B43" s="125" t="s">
        <v>955</v>
      </c>
      <c r="C43" s="125" t="s">
        <v>957</v>
      </c>
      <c r="D43" s="127">
        <v>3222000</v>
      </c>
    </row>
    <row r="44" spans="2:4" ht="25.5" x14ac:dyDescent="0.25">
      <c r="B44" s="125" t="s">
        <v>958</v>
      </c>
      <c r="C44" s="125" t="s">
        <v>959</v>
      </c>
      <c r="D44" s="127">
        <v>3417120</v>
      </c>
    </row>
    <row r="45" spans="2:4" x14ac:dyDescent="0.25">
      <c r="B45" s="125" t="s">
        <v>960</v>
      </c>
      <c r="C45" s="125" t="s">
        <v>961</v>
      </c>
      <c r="D45" s="127">
        <v>150000</v>
      </c>
    </row>
    <row r="46" spans="2:4" x14ac:dyDescent="0.25">
      <c r="B46" s="125" t="s">
        <v>960</v>
      </c>
      <c r="C46" s="125" t="s">
        <v>962</v>
      </c>
      <c r="D46" s="127">
        <v>80000</v>
      </c>
    </row>
    <row r="47" spans="2:4" ht="25.5" x14ac:dyDescent="0.25">
      <c r="B47" s="125" t="s">
        <v>960</v>
      </c>
      <c r="C47" s="125" t="s">
        <v>963</v>
      </c>
      <c r="D47" s="127">
        <v>1000000</v>
      </c>
    </row>
    <row r="48" spans="2:4" x14ac:dyDescent="0.25">
      <c r="B48" s="125" t="s">
        <v>964</v>
      </c>
      <c r="C48" s="125" t="s">
        <v>965</v>
      </c>
      <c r="D48" s="127">
        <v>2400000</v>
      </c>
    </row>
    <row r="49" spans="2:4" x14ac:dyDescent="0.25">
      <c r="B49" s="128" t="s">
        <v>964</v>
      </c>
      <c r="C49" s="128" t="s">
        <v>966</v>
      </c>
      <c r="D49" s="129">
        <v>1250000</v>
      </c>
    </row>
    <row r="50" spans="2:4" hidden="1" x14ac:dyDescent="0.25">
      <c r="B50" s="130" t="s">
        <v>967</v>
      </c>
      <c r="C50" s="125" t="s">
        <v>968</v>
      </c>
      <c r="D50" s="127">
        <v>2000000</v>
      </c>
    </row>
    <row r="51" spans="2:4" hidden="1" x14ac:dyDescent="0.25">
      <c r="B51" s="130" t="s">
        <v>967</v>
      </c>
      <c r="C51" s="125" t="s">
        <v>942</v>
      </c>
      <c r="D51" s="127">
        <v>100000</v>
      </c>
    </row>
    <row r="52" spans="2:4" hidden="1" x14ac:dyDescent="0.25">
      <c r="B52" s="130" t="s">
        <v>969</v>
      </c>
      <c r="C52" s="125" t="s">
        <v>970</v>
      </c>
      <c r="D52" s="127">
        <v>300000</v>
      </c>
    </row>
    <row r="53" spans="2:4" hidden="1" x14ac:dyDescent="0.25">
      <c r="B53" s="130" t="s">
        <v>969</v>
      </c>
      <c r="C53" s="125" t="s">
        <v>971</v>
      </c>
      <c r="D53" s="127">
        <v>1832950</v>
      </c>
    </row>
    <row r="54" spans="2:4" hidden="1" x14ac:dyDescent="0.25">
      <c r="B54" s="130" t="s">
        <v>969</v>
      </c>
      <c r="C54" s="125" t="s">
        <v>972</v>
      </c>
      <c r="D54" s="127">
        <v>1100000</v>
      </c>
    </row>
    <row r="55" spans="2:4" hidden="1" x14ac:dyDescent="0.25">
      <c r="B55" s="130" t="s">
        <v>973</v>
      </c>
      <c r="C55" s="125" t="s">
        <v>974</v>
      </c>
      <c r="D55" s="127">
        <v>400000</v>
      </c>
    </row>
    <row r="56" spans="2:4" hidden="1" x14ac:dyDescent="0.25">
      <c r="B56" s="130" t="s">
        <v>975</v>
      </c>
      <c r="C56" s="125" t="s">
        <v>976</v>
      </c>
      <c r="D56" s="127">
        <v>162370</v>
      </c>
    </row>
    <row r="57" spans="2:4" hidden="1" x14ac:dyDescent="0.25">
      <c r="B57" s="130" t="s">
        <v>977</v>
      </c>
      <c r="C57" s="125" t="s">
        <v>978</v>
      </c>
      <c r="D57" s="127">
        <v>400000</v>
      </c>
    </row>
    <row r="58" spans="2:4" ht="25.5" hidden="1" x14ac:dyDescent="0.25">
      <c r="B58" s="130" t="s">
        <v>977</v>
      </c>
      <c r="C58" s="125" t="s">
        <v>979</v>
      </c>
      <c r="D58" s="127">
        <v>5000000</v>
      </c>
    </row>
    <row r="59" spans="2:4" hidden="1" x14ac:dyDescent="0.25">
      <c r="B59" s="130" t="s">
        <v>977</v>
      </c>
      <c r="C59" s="125" t="s">
        <v>974</v>
      </c>
      <c r="D59" s="127">
        <v>800000</v>
      </c>
    </row>
    <row r="60" spans="2:4" hidden="1" x14ac:dyDescent="0.25">
      <c r="B60" s="130" t="s">
        <v>859</v>
      </c>
      <c r="C60" s="125" t="s">
        <v>980</v>
      </c>
      <c r="D60" s="127">
        <v>20000</v>
      </c>
    </row>
    <row r="61" spans="2:4" hidden="1" x14ac:dyDescent="0.25">
      <c r="B61" s="130" t="s">
        <v>859</v>
      </c>
      <c r="C61" s="125" t="s">
        <v>981</v>
      </c>
      <c r="D61" s="127">
        <v>3794862.05</v>
      </c>
    </row>
    <row r="62" spans="2:4" hidden="1" x14ac:dyDescent="0.25">
      <c r="B62" s="130" t="s">
        <v>982</v>
      </c>
      <c r="C62" s="125" t="s">
        <v>983</v>
      </c>
      <c r="D62" s="127">
        <v>750000</v>
      </c>
    </row>
    <row r="63" spans="2:4" hidden="1" x14ac:dyDescent="0.25">
      <c r="B63" s="130" t="s">
        <v>982</v>
      </c>
      <c r="C63" s="125" t="s">
        <v>984</v>
      </c>
      <c r="D63" s="127">
        <v>3645730</v>
      </c>
    </row>
    <row r="64" spans="2:4" hidden="1" x14ac:dyDescent="0.25">
      <c r="B64" s="130" t="s">
        <v>985</v>
      </c>
      <c r="C64" s="125" t="s">
        <v>986</v>
      </c>
      <c r="D64" s="127">
        <v>25920000</v>
      </c>
    </row>
    <row r="65" spans="2:4" ht="25.5" hidden="1" x14ac:dyDescent="0.25">
      <c r="B65" s="130" t="s">
        <v>985</v>
      </c>
      <c r="C65" s="125" t="s">
        <v>987</v>
      </c>
      <c r="D65" s="127">
        <v>11520000</v>
      </c>
    </row>
    <row r="66" spans="2:4" ht="25.5" hidden="1" x14ac:dyDescent="0.25">
      <c r="B66" s="130" t="s">
        <v>985</v>
      </c>
      <c r="C66" s="125" t="s">
        <v>988</v>
      </c>
      <c r="D66" s="127">
        <v>54720000</v>
      </c>
    </row>
    <row r="67" spans="2:4" hidden="1" x14ac:dyDescent="0.25">
      <c r="B67" s="130" t="s">
        <v>985</v>
      </c>
      <c r="C67" s="125" t="s">
        <v>989</v>
      </c>
      <c r="D67" s="127">
        <v>41652000</v>
      </c>
    </row>
    <row r="68" spans="2:4" ht="25.5" hidden="1" x14ac:dyDescent="0.25">
      <c r="B68" s="130" t="s">
        <v>985</v>
      </c>
      <c r="C68" s="125" t="s">
        <v>990</v>
      </c>
      <c r="D68" s="127">
        <v>15120000</v>
      </c>
    </row>
    <row r="69" spans="2:4" hidden="1" x14ac:dyDescent="0.25">
      <c r="B69" s="130" t="s">
        <v>991</v>
      </c>
      <c r="C69" s="125" t="s">
        <v>992</v>
      </c>
      <c r="D69" s="127">
        <v>2760000</v>
      </c>
    </row>
    <row r="70" spans="2:4" hidden="1" x14ac:dyDescent="0.25">
      <c r="B70" s="130" t="s">
        <v>993</v>
      </c>
      <c r="C70" s="125" t="s">
        <v>994</v>
      </c>
      <c r="D70" s="127">
        <v>2600000</v>
      </c>
    </row>
    <row r="71" spans="2:4" hidden="1" x14ac:dyDescent="0.25">
      <c r="B71" s="130" t="s">
        <v>993</v>
      </c>
      <c r="C71" s="125" t="s">
        <v>995</v>
      </c>
      <c r="D71" s="127">
        <v>540000</v>
      </c>
    </row>
    <row r="72" spans="2:4" ht="25.5" hidden="1" x14ac:dyDescent="0.25">
      <c r="B72" s="130" t="s">
        <v>993</v>
      </c>
      <c r="C72" s="125" t="s">
        <v>996</v>
      </c>
      <c r="D72" s="127">
        <v>217440000</v>
      </c>
    </row>
    <row r="73" spans="2:4" hidden="1" x14ac:dyDescent="0.25">
      <c r="B73" s="130" t="s">
        <v>993</v>
      </c>
      <c r="C73" s="125" t="s">
        <v>997</v>
      </c>
      <c r="D73" s="127">
        <v>2160000</v>
      </c>
    </row>
    <row r="74" spans="2:4" x14ac:dyDescent="0.25">
      <c r="D74" s="133">
        <f>SUBTOTAL(9,D2:D73)</f>
        <v>39838760</v>
      </c>
    </row>
  </sheetData>
  <autoFilter ref="B1:D73" xr:uid="{651BF7EE-BC43-4C7C-8BE2-621A9FD89930}">
    <filterColumn colId="0">
      <filters>
        <filter val="1.01.01 Alquiler de edificios, locales y terrenos"/>
        <filter val="1.01.02 Alquiler de maquinaria, equipo y mobiliario"/>
        <filter val="1.01.03 Alquiler de equipo de cómputo"/>
        <filter val="1.01.99 Otros alquileres"/>
        <filter val="1.02.01 Servicio de agua y alcantarillado"/>
        <filter val="1.02.02 Servicio de energía eléctrica"/>
        <filter val="1.02.03 Servicio de correo"/>
        <filter val="1.02.04 Servicio de telecomunicaciones"/>
        <filter val="1.03.01 Información"/>
        <filter val="1.03.06 Comisiones y gastos por servicios financieros y comerciales"/>
        <filter val="1.03.07 Servicios de tecnologías de información"/>
        <filter val="1.04.01 Servicios en ciencias de la salud"/>
        <filter val="1.04.04 Servicios en ciencias económicas y sociales"/>
        <filter val="1.04.06 Servicios generales"/>
        <filter val="1.04.99 Otros servicios de gestión y apoyo"/>
        <filter val="1.05.01 Transporte dentro del país"/>
        <filter val="1.05.02 Viáticos dentro del país"/>
        <filter val="1.06.01 Seguros"/>
        <filter val="1.07.01 Actividades de capacitación"/>
        <filter val="1.08.04 Mantenimiento y reparación de maquinaria y equipo de producción"/>
        <filter val="1.08.05 Mantenimiento y reparación de equipo de transporte"/>
        <filter val="1.08.07 Mantenimiento y reparación de equipo y mobiliario de oficina"/>
        <filter val="1.08.08 Mantenimiento y reparación de equipo de cómputo y sistemas de información"/>
        <filter val="1.08.99 Mantenimiento y reparación de otros equipos"/>
        <filter val="1.09.99 Otros impuestos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9F0C-022D-46A3-8F8B-B0AA8C3773BB}">
  <dimension ref="B1:I112"/>
  <sheetViews>
    <sheetView showGridLines="0" workbookViewId="0">
      <selection activeCell="F114" sqref="F114"/>
    </sheetView>
  </sheetViews>
  <sheetFormatPr baseColWidth="10" defaultRowHeight="15" x14ac:dyDescent="0.2"/>
  <cols>
    <col min="1" max="1" width="11.42578125" style="10"/>
    <col min="2" max="2" width="12.42578125" style="57" customWidth="1"/>
    <col min="3" max="3" width="56.8554687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47.25" x14ac:dyDescent="0.2">
      <c r="B1" s="63" t="s">
        <v>5</v>
      </c>
      <c r="C1" s="53" t="s">
        <v>1</v>
      </c>
      <c r="D1" s="53" t="s">
        <v>892</v>
      </c>
      <c r="E1" s="53" t="s">
        <v>827</v>
      </c>
    </row>
    <row r="2" spans="2:7" s="12" customFormat="1" ht="15.75" hidden="1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hidden="1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hidden="1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hidden="1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hidden="1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hidden="1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hidden="1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hidden="1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hidden="1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hidden="1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hidden="1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hidden="1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hidden="1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hidden="1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hidden="1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hidden="1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hidden="1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hidden="1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hidden="1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hidden="1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hidden="1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hidden="1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hidden="1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hidden="1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hidden="1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hidden="1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hidden="1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hidden="1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hidden="1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hidden="1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hidden="1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hidden="1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hidden="1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hidden="1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hidden="1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hidden="1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hidden="1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hidden="1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hidden="1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hidden="1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hidden="1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hidden="1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hidden="1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hidden="1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hidden="1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hidden="1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hidden="1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hidden="1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hidden="1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hidden="1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hidden="1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hidden="1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hidden="1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hidden="1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hidden="1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hidden="1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hidden="1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hidden="1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hidden="1" x14ac:dyDescent="0.25">
      <c r="B86" s="70">
        <v>5</v>
      </c>
      <c r="C86" s="71" t="s">
        <v>789</v>
      </c>
      <c r="D86" s="72">
        <f>D87+D96+D98</f>
        <v>378827730</v>
      </c>
      <c r="E86" s="73">
        <f t="shared" si="2"/>
        <v>7.1773118183439136E-2</v>
      </c>
    </row>
    <row r="87" spans="2:5" hidden="1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hidden="1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hidden="1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hidden="1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hidden="1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hidden="1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hidden="1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hidden="1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hidden="1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hidden="1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hidden="1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2" spans="2:9" x14ac:dyDescent="0.2">
      <c r="D112" s="62"/>
    </row>
  </sheetData>
  <dataConsolidate/>
  <pageMargins left="0.7" right="0.7" top="0.75" bottom="0.75" header="0.3" footer="0.3"/>
  <pageSetup orientation="portrait" r:id="rId1"/>
  <ignoredErrors>
    <ignoredError sqref="D76:D7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E620-3530-4978-9D4C-7947E97B9BC8}">
  <sheetPr filterMode="1"/>
  <dimension ref="B1:D74"/>
  <sheetViews>
    <sheetView showGridLines="0" workbookViewId="0">
      <selection activeCell="C80" sqref="C80"/>
    </sheetView>
  </sheetViews>
  <sheetFormatPr baseColWidth="10" defaultColWidth="77" defaultRowHeight="15" x14ac:dyDescent="0.25"/>
  <cols>
    <col min="1" max="1" width="26.5703125" customWidth="1"/>
    <col min="2" max="2" width="47.140625" style="131" customWidth="1"/>
    <col min="3" max="3" width="59" style="132" customWidth="1"/>
    <col min="4" max="4" width="17" style="134" bestFit="1" customWidth="1"/>
  </cols>
  <sheetData>
    <row r="1" spans="2:4" x14ac:dyDescent="0.25">
      <c r="B1" s="122" t="s">
        <v>1</v>
      </c>
      <c r="C1" s="123" t="s">
        <v>8</v>
      </c>
      <c r="D1" s="124" t="s">
        <v>899</v>
      </c>
    </row>
    <row r="2" spans="2:4" hidden="1" x14ac:dyDescent="0.25">
      <c r="B2" s="125" t="s">
        <v>900</v>
      </c>
      <c r="C2" s="126" t="s">
        <v>901</v>
      </c>
      <c r="D2" s="127">
        <v>353501971.19999999</v>
      </c>
    </row>
    <row r="3" spans="2:4" ht="25.5" hidden="1" x14ac:dyDescent="0.25">
      <c r="B3" s="125" t="s">
        <v>902</v>
      </c>
      <c r="C3" s="125" t="s">
        <v>903</v>
      </c>
      <c r="D3" s="127">
        <v>4795200</v>
      </c>
    </row>
    <row r="4" spans="2:4" hidden="1" x14ac:dyDescent="0.25">
      <c r="B4" s="125" t="s">
        <v>902</v>
      </c>
      <c r="C4" s="125" t="s">
        <v>904</v>
      </c>
      <c r="D4" s="127">
        <v>26490240</v>
      </c>
    </row>
    <row r="5" spans="2:4" hidden="1" x14ac:dyDescent="0.25">
      <c r="B5" s="125" t="s">
        <v>855</v>
      </c>
      <c r="C5" s="126" t="s">
        <v>905</v>
      </c>
      <c r="D5" s="127">
        <v>172767960</v>
      </c>
    </row>
    <row r="6" spans="2:4" hidden="1" x14ac:dyDescent="0.25">
      <c r="B6" s="125" t="s">
        <v>855</v>
      </c>
      <c r="C6" s="126" t="s">
        <v>906</v>
      </c>
      <c r="D6" s="127">
        <v>518400</v>
      </c>
    </row>
    <row r="7" spans="2:4" hidden="1" x14ac:dyDescent="0.25">
      <c r="B7" s="125" t="s">
        <v>855</v>
      </c>
      <c r="C7" s="125" t="s">
        <v>907</v>
      </c>
      <c r="D7" s="127">
        <v>36910080</v>
      </c>
    </row>
    <row r="8" spans="2:4" hidden="1" x14ac:dyDescent="0.25">
      <c r="B8" s="125" t="s">
        <v>855</v>
      </c>
      <c r="C8" s="125" t="s">
        <v>908</v>
      </c>
      <c r="D8" s="127">
        <v>324576000</v>
      </c>
    </row>
    <row r="9" spans="2:4" hidden="1" x14ac:dyDescent="0.25">
      <c r="B9" s="125" t="s">
        <v>855</v>
      </c>
      <c r="C9" s="125" t="s">
        <v>909</v>
      </c>
      <c r="D9" s="127">
        <v>135648000</v>
      </c>
    </row>
    <row r="10" spans="2:4" hidden="1" x14ac:dyDescent="0.25">
      <c r="B10" s="125" t="s">
        <v>856</v>
      </c>
      <c r="C10" s="125" t="s">
        <v>910</v>
      </c>
      <c r="D10" s="127">
        <v>297477014.39999998</v>
      </c>
    </row>
    <row r="11" spans="2:4" hidden="1" x14ac:dyDescent="0.25">
      <c r="B11" s="125" t="s">
        <v>911</v>
      </c>
      <c r="C11" s="126" t="s">
        <v>912</v>
      </c>
      <c r="D11" s="127">
        <v>12000000</v>
      </c>
    </row>
    <row r="12" spans="2:4" hidden="1" x14ac:dyDescent="0.25">
      <c r="B12" s="125" t="s">
        <v>913</v>
      </c>
      <c r="C12" s="126" t="s">
        <v>914</v>
      </c>
      <c r="D12" s="127">
        <v>35000000</v>
      </c>
    </row>
    <row r="13" spans="2:4" ht="25.5" hidden="1" x14ac:dyDescent="0.25">
      <c r="B13" s="125" t="s">
        <v>915</v>
      </c>
      <c r="C13" s="126" t="s">
        <v>916</v>
      </c>
      <c r="D13" s="127">
        <v>500000</v>
      </c>
    </row>
    <row r="14" spans="2:4" hidden="1" x14ac:dyDescent="0.25">
      <c r="B14" s="125" t="s">
        <v>915</v>
      </c>
      <c r="C14" s="126" t="s">
        <v>917</v>
      </c>
      <c r="D14" s="127">
        <v>20000</v>
      </c>
    </row>
    <row r="15" spans="2:4" hidden="1" x14ac:dyDescent="0.25">
      <c r="B15" s="125" t="s">
        <v>857</v>
      </c>
      <c r="C15" s="126" t="s">
        <v>918</v>
      </c>
      <c r="D15" s="127">
        <v>220000</v>
      </c>
    </row>
    <row r="16" spans="2:4" hidden="1" x14ac:dyDescent="0.25">
      <c r="B16" s="125" t="s">
        <v>857</v>
      </c>
      <c r="C16" s="126" t="s">
        <v>919</v>
      </c>
      <c r="D16" s="127">
        <v>97200</v>
      </c>
    </row>
    <row r="17" spans="2:4" hidden="1" x14ac:dyDescent="0.25">
      <c r="B17" s="125" t="s">
        <v>857</v>
      </c>
      <c r="C17" s="125" t="s">
        <v>920</v>
      </c>
      <c r="D17" s="127">
        <v>126000000</v>
      </c>
    </row>
    <row r="18" spans="2:4" ht="25.5" hidden="1" x14ac:dyDescent="0.25">
      <c r="B18" s="125" t="s">
        <v>857</v>
      </c>
      <c r="C18" s="125" t="s">
        <v>921</v>
      </c>
      <c r="D18" s="127">
        <v>150000</v>
      </c>
    </row>
    <row r="19" spans="2:4" hidden="1" x14ac:dyDescent="0.25">
      <c r="B19" s="125" t="s">
        <v>857</v>
      </c>
      <c r="C19" s="125" t="s">
        <v>922</v>
      </c>
      <c r="D19" s="127">
        <v>656796</v>
      </c>
    </row>
    <row r="20" spans="2:4" hidden="1" x14ac:dyDescent="0.25">
      <c r="B20" s="125" t="s">
        <v>923</v>
      </c>
      <c r="C20" s="126" t="s">
        <v>924</v>
      </c>
      <c r="D20" s="127">
        <v>1000000</v>
      </c>
    </row>
    <row r="21" spans="2:4" ht="25.5" hidden="1" x14ac:dyDescent="0.25">
      <c r="B21" s="125" t="s">
        <v>925</v>
      </c>
      <c r="C21" s="125" t="s">
        <v>926</v>
      </c>
      <c r="D21" s="127">
        <v>1904214.53</v>
      </c>
    </row>
    <row r="22" spans="2:4" ht="25.5" hidden="1" x14ac:dyDescent="0.25">
      <c r="B22" s="125" t="s">
        <v>925</v>
      </c>
      <c r="C22" s="125" t="s">
        <v>927</v>
      </c>
      <c r="D22" s="127">
        <v>200000</v>
      </c>
    </row>
    <row r="23" spans="2:4" hidden="1" x14ac:dyDescent="0.25">
      <c r="B23" s="125" t="s">
        <v>928</v>
      </c>
      <c r="C23" s="125" t="s">
        <v>929</v>
      </c>
      <c r="D23" s="127">
        <v>12096000</v>
      </c>
    </row>
    <row r="24" spans="2:4" hidden="1" x14ac:dyDescent="0.25">
      <c r="B24" s="125" t="s">
        <v>930</v>
      </c>
      <c r="C24" s="125" t="s">
        <v>931</v>
      </c>
      <c r="D24" s="127">
        <v>10058892</v>
      </c>
    </row>
    <row r="25" spans="2:4" hidden="1" x14ac:dyDescent="0.25">
      <c r="B25" s="125" t="s">
        <v>930</v>
      </c>
      <c r="C25" s="125" t="s">
        <v>932</v>
      </c>
      <c r="D25" s="127">
        <v>2700000</v>
      </c>
    </row>
    <row r="26" spans="2:4" hidden="1" x14ac:dyDescent="0.25">
      <c r="B26" s="125" t="s">
        <v>933</v>
      </c>
      <c r="C26" s="125" t="s">
        <v>934</v>
      </c>
      <c r="D26" s="127">
        <v>5000000</v>
      </c>
    </row>
    <row r="27" spans="2:4" hidden="1" x14ac:dyDescent="0.25">
      <c r="B27" s="125" t="s">
        <v>858</v>
      </c>
      <c r="C27" s="125" t="s">
        <v>935</v>
      </c>
      <c r="D27" s="127">
        <v>73391505.480000004</v>
      </c>
    </row>
    <row r="28" spans="2:4" hidden="1" x14ac:dyDescent="0.25">
      <c r="B28" s="125" t="s">
        <v>858</v>
      </c>
      <c r="C28" s="125" t="s">
        <v>936</v>
      </c>
      <c r="D28" s="127">
        <v>66000000</v>
      </c>
    </row>
    <row r="29" spans="2:4" hidden="1" x14ac:dyDescent="0.25">
      <c r="B29" s="125" t="s">
        <v>937</v>
      </c>
      <c r="C29" s="125" t="s">
        <v>938</v>
      </c>
      <c r="D29" s="127">
        <v>85000</v>
      </c>
    </row>
    <row r="30" spans="2:4" hidden="1" x14ac:dyDescent="0.25">
      <c r="B30" s="125" t="s">
        <v>937</v>
      </c>
      <c r="C30" s="125" t="s">
        <v>939</v>
      </c>
      <c r="D30" s="127">
        <v>475360.15</v>
      </c>
    </row>
    <row r="31" spans="2:4" hidden="1" x14ac:dyDescent="0.25">
      <c r="B31" s="125" t="s">
        <v>940</v>
      </c>
      <c r="C31" s="125" t="s">
        <v>941</v>
      </c>
      <c r="D31" s="127">
        <v>10000</v>
      </c>
    </row>
    <row r="32" spans="2:4" hidden="1" x14ac:dyDescent="0.25">
      <c r="B32" s="125" t="s">
        <v>940</v>
      </c>
      <c r="C32" s="125" t="s">
        <v>942</v>
      </c>
      <c r="D32" s="127">
        <v>50000</v>
      </c>
    </row>
    <row r="33" spans="2:4" hidden="1" x14ac:dyDescent="0.25">
      <c r="B33" s="125" t="s">
        <v>943</v>
      </c>
      <c r="C33" s="125" t="s">
        <v>944</v>
      </c>
      <c r="D33" s="127">
        <v>300000</v>
      </c>
    </row>
    <row r="34" spans="2:4" hidden="1" x14ac:dyDescent="0.25">
      <c r="B34" s="125" t="s">
        <v>943</v>
      </c>
      <c r="C34" s="125" t="s">
        <v>944</v>
      </c>
      <c r="D34" s="127">
        <v>200000</v>
      </c>
    </row>
    <row r="35" spans="2:4" hidden="1" x14ac:dyDescent="0.25">
      <c r="B35" s="125" t="s">
        <v>943</v>
      </c>
      <c r="C35" s="125" t="s">
        <v>942</v>
      </c>
      <c r="D35" s="127">
        <v>1210000</v>
      </c>
    </row>
    <row r="36" spans="2:4" hidden="1" x14ac:dyDescent="0.25">
      <c r="B36" s="125" t="s">
        <v>943</v>
      </c>
      <c r="C36" s="125" t="s">
        <v>945</v>
      </c>
      <c r="D36" s="127">
        <v>54000</v>
      </c>
    </row>
    <row r="37" spans="2:4" hidden="1" x14ac:dyDescent="0.25">
      <c r="B37" s="125" t="s">
        <v>946</v>
      </c>
      <c r="C37" s="125" t="s">
        <v>947</v>
      </c>
      <c r="D37" s="127">
        <v>3100000</v>
      </c>
    </row>
    <row r="38" spans="2:4" hidden="1" x14ac:dyDescent="0.25">
      <c r="B38" s="125" t="s">
        <v>946</v>
      </c>
      <c r="C38" s="125" t="s">
        <v>948</v>
      </c>
      <c r="D38" s="127">
        <v>7500000</v>
      </c>
    </row>
    <row r="39" spans="2:4" hidden="1" x14ac:dyDescent="0.25">
      <c r="B39" s="125" t="s">
        <v>949</v>
      </c>
      <c r="C39" s="125" t="s">
        <v>950</v>
      </c>
      <c r="D39" s="127">
        <v>7724040</v>
      </c>
    </row>
    <row r="40" spans="2:4" ht="25.5" hidden="1" x14ac:dyDescent="0.25">
      <c r="B40" s="125" t="s">
        <v>951</v>
      </c>
      <c r="C40" s="125" t="s">
        <v>952</v>
      </c>
      <c r="D40" s="127">
        <v>6921600</v>
      </c>
    </row>
    <row r="41" spans="2:4" ht="25.5" hidden="1" x14ac:dyDescent="0.25">
      <c r="B41" s="125" t="s">
        <v>953</v>
      </c>
      <c r="C41" s="125" t="s">
        <v>954</v>
      </c>
      <c r="D41" s="127">
        <v>1000000</v>
      </c>
    </row>
    <row r="42" spans="2:4" ht="25.5" hidden="1" x14ac:dyDescent="0.25">
      <c r="B42" s="125" t="s">
        <v>955</v>
      </c>
      <c r="C42" s="125" t="s">
        <v>956</v>
      </c>
      <c r="D42" s="127">
        <v>250000</v>
      </c>
    </row>
    <row r="43" spans="2:4" ht="25.5" hidden="1" x14ac:dyDescent="0.25">
      <c r="B43" s="125" t="s">
        <v>955</v>
      </c>
      <c r="C43" s="125" t="s">
        <v>957</v>
      </c>
      <c r="D43" s="127">
        <v>3222000</v>
      </c>
    </row>
    <row r="44" spans="2:4" ht="25.5" hidden="1" x14ac:dyDescent="0.25">
      <c r="B44" s="125" t="s">
        <v>958</v>
      </c>
      <c r="C44" s="125" t="s">
        <v>959</v>
      </c>
      <c r="D44" s="127">
        <v>3417120</v>
      </c>
    </row>
    <row r="45" spans="2:4" hidden="1" x14ac:dyDescent="0.25">
      <c r="B45" s="125" t="s">
        <v>960</v>
      </c>
      <c r="C45" s="125" t="s">
        <v>961</v>
      </c>
      <c r="D45" s="127">
        <v>150000</v>
      </c>
    </row>
    <row r="46" spans="2:4" hidden="1" x14ac:dyDescent="0.25">
      <c r="B46" s="125" t="s">
        <v>960</v>
      </c>
      <c r="C46" s="125" t="s">
        <v>962</v>
      </c>
      <c r="D46" s="127">
        <v>80000</v>
      </c>
    </row>
    <row r="47" spans="2:4" ht="25.5" hidden="1" x14ac:dyDescent="0.25">
      <c r="B47" s="125" t="s">
        <v>960</v>
      </c>
      <c r="C47" s="125" t="s">
        <v>963</v>
      </c>
      <c r="D47" s="127">
        <v>1000000</v>
      </c>
    </row>
    <row r="48" spans="2:4" hidden="1" x14ac:dyDescent="0.25">
      <c r="B48" s="125" t="s">
        <v>964</v>
      </c>
      <c r="C48" s="125" t="s">
        <v>965</v>
      </c>
      <c r="D48" s="127">
        <v>2400000</v>
      </c>
    </row>
    <row r="49" spans="2:4" hidden="1" x14ac:dyDescent="0.25">
      <c r="B49" s="125" t="s">
        <v>964</v>
      </c>
      <c r="C49" s="125" t="s">
        <v>966</v>
      </c>
      <c r="D49" s="127">
        <v>1250000</v>
      </c>
    </row>
    <row r="50" spans="2:4" x14ac:dyDescent="0.25">
      <c r="B50" s="125" t="s">
        <v>967</v>
      </c>
      <c r="C50" s="125" t="s">
        <v>968</v>
      </c>
      <c r="D50" s="127">
        <v>2000000</v>
      </c>
    </row>
    <row r="51" spans="2:4" x14ac:dyDescent="0.25">
      <c r="B51" s="125" t="s">
        <v>967</v>
      </c>
      <c r="C51" s="125" t="s">
        <v>942</v>
      </c>
      <c r="D51" s="127">
        <v>100000</v>
      </c>
    </row>
    <row r="52" spans="2:4" x14ac:dyDescent="0.25">
      <c r="B52" s="125" t="s">
        <v>969</v>
      </c>
      <c r="C52" s="125" t="s">
        <v>998</v>
      </c>
      <c r="D52" s="127">
        <v>300000</v>
      </c>
    </row>
    <row r="53" spans="2:4" x14ac:dyDescent="0.25">
      <c r="B53" s="125" t="s">
        <v>969</v>
      </c>
      <c r="C53" s="125" t="s">
        <v>999</v>
      </c>
      <c r="D53" s="127">
        <v>1832950</v>
      </c>
    </row>
    <row r="54" spans="2:4" x14ac:dyDescent="0.25">
      <c r="B54" s="125" t="s">
        <v>969</v>
      </c>
      <c r="C54" s="125" t="s">
        <v>1000</v>
      </c>
      <c r="D54" s="127">
        <v>1100000</v>
      </c>
    </row>
    <row r="55" spans="2:4" x14ac:dyDescent="0.25">
      <c r="B55" s="125" t="s">
        <v>973</v>
      </c>
      <c r="C55" s="125" t="s">
        <v>1001</v>
      </c>
      <c r="D55" s="127">
        <v>400000</v>
      </c>
    </row>
    <row r="56" spans="2:4" ht="25.5" x14ac:dyDescent="0.25">
      <c r="B56" s="125" t="s">
        <v>975</v>
      </c>
      <c r="C56" s="125" t="s">
        <v>976</v>
      </c>
      <c r="D56" s="127">
        <v>162370</v>
      </c>
    </row>
    <row r="57" spans="2:4" x14ac:dyDescent="0.25">
      <c r="B57" s="125" t="s">
        <v>977</v>
      </c>
      <c r="C57" s="125" t="s">
        <v>1002</v>
      </c>
      <c r="D57" s="127">
        <v>400000</v>
      </c>
    </row>
    <row r="58" spans="2:4" ht="25.5" x14ac:dyDescent="0.25">
      <c r="B58" s="125" t="s">
        <v>977</v>
      </c>
      <c r="C58" s="125" t="s">
        <v>979</v>
      </c>
      <c r="D58" s="127">
        <v>5000000</v>
      </c>
    </row>
    <row r="59" spans="2:4" x14ac:dyDescent="0.25">
      <c r="B59" s="125" t="s">
        <v>977</v>
      </c>
      <c r="C59" s="125" t="s">
        <v>1001</v>
      </c>
      <c r="D59" s="127">
        <v>800000</v>
      </c>
    </row>
    <row r="60" spans="2:4" x14ac:dyDescent="0.25">
      <c r="B60" s="125" t="s">
        <v>859</v>
      </c>
      <c r="C60" s="125" t="s">
        <v>980</v>
      </c>
      <c r="D60" s="127">
        <v>20000</v>
      </c>
    </row>
    <row r="61" spans="2:4" x14ac:dyDescent="0.25">
      <c r="B61" s="128" t="s">
        <v>859</v>
      </c>
      <c r="C61" s="128" t="s">
        <v>1003</v>
      </c>
      <c r="D61" s="129">
        <v>3794862.05</v>
      </c>
    </row>
    <row r="62" spans="2:4" hidden="1" x14ac:dyDescent="0.25">
      <c r="B62" s="130" t="s">
        <v>982</v>
      </c>
      <c r="C62" s="125" t="s">
        <v>983</v>
      </c>
      <c r="D62" s="127">
        <v>750000</v>
      </c>
    </row>
    <row r="63" spans="2:4" hidden="1" x14ac:dyDescent="0.25">
      <c r="B63" s="130" t="s">
        <v>982</v>
      </c>
      <c r="C63" s="125" t="s">
        <v>984</v>
      </c>
      <c r="D63" s="127">
        <v>3645730</v>
      </c>
    </row>
    <row r="64" spans="2:4" hidden="1" x14ac:dyDescent="0.25">
      <c r="B64" s="130" t="s">
        <v>985</v>
      </c>
      <c r="C64" s="125" t="s">
        <v>986</v>
      </c>
      <c r="D64" s="127">
        <v>25920000</v>
      </c>
    </row>
    <row r="65" spans="2:4" ht="25.5" hidden="1" x14ac:dyDescent="0.25">
      <c r="B65" s="130" t="s">
        <v>985</v>
      </c>
      <c r="C65" s="125" t="s">
        <v>987</v>
      </c>
      <c r="D65" s="127">
        <v>11520000</v>
      </c>
    </row>
    <row r="66" spans="2:4" ht="25.5" hidden="1" x14ac:dyDescent="0.25">
      <c r="B66" s="130" t="s">
        <v>985</v>
      </c>
      <c r="C66" s="125" t="s">
        <v>988</v>
      </c>
      <c r="D66" s="127">
        <v>54720000</v>
      </c>
    </row>
    <row r="67" spans="2:4" hidden="1" x14ac:dyDescent="0.25">
      <c r="B67" s="130" t="s">
        <v>985</v>
      </c>
      <c r="C67" s="125" t="s">
        <v>989</v>
      </c>
      <c r="D67" s="127">
        <v>41652000</v>
      </c>
    </row>
    <row r="68" spans="2:4" ht="25.5" hidden="1" x14ac:dyDescent="0.25">
      <c r="B68" s="130" t="s">
        <v>985</v>
      </c>
      <c r="C68" s="125" t="s">
        <v>990</v>
      </c>
      <c r="D68" s="127">
        <v>15120000</v>
      </c>
    </row>
    <row r="69" spans="2:4" hidden="1" x14ac:dyDescent="0.25">
      <c r="B69" s="130" t="s">
        <v>991</v>
      </c>
      <c r="C69" s="125" t="s">
        <v>992</v>
      </c>
      <c r="D69" s="127">
        <v>2760000</v>
      </c>
    </row>
    <row r="70" spans="2:4" hidden="1" x14ac:dyDescent="0.25">
      <c r="B70" s="130" t="s">
        <v>993</v>
      </c>
      <c r="C70" s="125" t="s">
        <v>994</v>
      </c>
      <c r="D70" s="127">
        <v>2600000</v>
      </c>
    </row>
    <row r="71" spans="2:4" hidden="1" x14ac:dyDescent="0.25">
      <c r="B71" s="130" t="s">
        <v>993</v>
      </c>
      <c r="C71" s="125" t="s">
        <v>995</v>
      </c>
      <c r="D71" s="127">
        <v>540000</v>
      </c>
    </row>
    <row r="72" spans="2:4" ht="25.5" hidden="1" x14ac:dyDescent="0.25">
      <c r="B72" s="130" t="s">
        <v>993</v>
      </c>
      <c r="C72" s="125" t="s">
        <v>996</v>
      </c>
      <c r="D72" s="127">
        <v>217440000</v>
      </c>
    </row>
    <row r="73" spans="2:4" hidden="1" x14ac:dyDescent="0.25">
      <c r="B73" s="130" t="s">
        <v>993</v>
      </c>
      <c r="C73" s="125" t="s">
        <v>997</v>
      </c>
      <c r="D73" s="127">
        <v>2160000</v>
      </c>
    </row>
    <row r="74" spans="2:4" x14ac:dyDescent="0.25">
      <c r="D74" s="133">
        <f>SUBTOTAL(9,D2:D73)</f>
        <v>15910182.050000001</v>
      </c>
    </row>
  </sheetData>
  <autoFilter ref="B1:D73" xr:uid="{651BF7EE-BC43-4C7C-8BE2-621A9FD89930}">
    <filterColumn colId="0">
      <filters>
        <filter val="2.01.01 Combustibles y lubricantes"/>
        <filter val="2.04.02 Repuestos y accesorios"/>
        <filter val="2.99.01 Útiles y materiales de oficina y cómputo"/>
        <filter val="2.99.02 Útiles y materiales médico, hospitalario y de investigación"/>
        <filter val="2.99.03 Productos de papel, cartón e impresos"/>
        <filter val="2.99.04 Textiles y vestuario"/>
      </filters>
    </filterColumn>
  </autoFilter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7674-815F-44F4-9226-504C92EEE6A6}">
  <sheetPr filterMode="1"/>
  <dimension ref="B1:D74"/>
  <sheetViews>
    <sheetView showGridLines="0" workbookViewId="0">
      <selection activeCell="C76" sqref="C76"/>
    </sheetView>
  </sheetViews>
  <sheetFormatPr baseColWidth="10" defaultColWidth="77" defaultRowHeight="15" x14ac:dyDescent="0.25"/>
  <cols>
    <col min="1" max="1" width="26.5703125" customWidth="1"/>
    <col min="2" max="2" width="47.140625" style="131" customWidth="1"/>
    <col min="3" max="3" width="65.28515625" style="132" customWidth="1"/>
    <col min="4" max="4" width="17" style="134" bestFit="1" customWidth="1"/>
  </cols>
  <sheetData>
    <row r="1" spans="2:4" x14ac:dyDescent="0.25">
      <c r="B1" s="122" t="s">
        <v>1</v>
      </c>
      <c r="C1" s="123" t="s">
        <v>8</v>
      </c>
      <c r="D1" s="124" t="s">
        <v>899</v>
      </c>
    </row>
    <row r="2" spans="2:4" hidden="1" x14ac:dyDescent="0.25">
      <c r="B2" s="125" t="s">
        <v>900</v>
      </c>
      <c r="C2" s="126" t="s">
        <v>901</v>
      </c>
      <c r="D2" s="127">
        <v>353501971.19999999</v>
      </c>
    </row>
    <row r="3" spans="2:4" ht="25.5" hidden="1" x14ac:dyDescent="0.25">
      <c r="B3" s="125" t="s">
        <v>902</v>
      </c>
      <c r="C3" s="125" t="s">
        <v>903</v>
      </c>
      <c r="D3" s="127">
        <v>4795200</v>
      </c>
    </row>
    <row r="4" spans="2:4" hidden="1" x14ac:dyDescent="0.25">
      <c r="B4" s="125" t="s">
        <v>902</v>
      </c>
      <c r="C4" s="125" t="s">
        <v>904</v>
      </c>
      <c r="D4" s="127">
        <v>26490240</v>
      </c>
    </row>
    <row r="5" spans="2:4" hidden="1" x14ac:dyDescent="0.25">
      <c r="B5" s="125" t="s">
        <v>855</v>
      </c>
      <c r="C5" s="126" t="s">
        <v>905</v>
      </c>
      <c r="D5" s="127">
        <v>172767960</v>
      </c>
    </row>
    <row r="6" spans="2:4" hidden="1" x14ac:dyDescent="0.25">
      <c r="B6" s="125" t="s">
        <v>855</v>
      </c>
      <c r="C6" s="126" t="s">
        <v>906</v>
      </c>
      <c r="D6" s="127">
        <v>518400</v>
      </c>
    </row>
    <row r="7" spans="2:4" hidden="1" x14ac:dyDescent="0.25">
      <c r="B7" s="125" t="s">
        <v>855</v>
      </c>
      <c r="C7" s="125" t="s">
        <v>907</v>
      </c>
      <c r="D7" s="127">
        <v>36910080</v>
      </c>
    </row>
    <row r="8" spans="2:4" hidden="1" x14ac:dyDescent="0.25">
      <c r="B8" s="125" t="s">
        <v>855</v>
      </c>
      <c r="C8" s="125" t="s">
        <v>908</v>
      </c>
      <c r="D8" s="127">
        <v>324576000</v>
      </c>
    </row>
    <row r="9" spans="2:4" hidden="1" x14ac:dyDescent="0.25">
      <c r="B9" s="125" t="s">
        <v>855</v>
      </c>
      <c r="C9" s="125" t="s">
        <v>909</v>
      </c>
      <c r="D9" s="127">
        <v>135648000</v>
      </c>
    </row>
    <row r="10" spans="2:4" hidden="1" x14ac:dyDescent="0.25">
      <c r="B10" s="125" t="s">
        <v>856</v>
      </c>
      <c r="C10" s="125" t="s">
        <v>910</v>
      </c>
      <c r="D10" s="127">
        <v>297477014.39999998</v>
      </c>
    </row>
    <row r="11" spans="2:4" hidden="1" x14ac:dyDescent="0.25">
      <c r="B11" s="125" t="s">
        <v>911</v>
      </c>
      <c r="C11" s="126" t="s">
        <v>912</v>
      </c>
      <c r="D11" s="127">
        <v>12000000</v>
      </c>
    </row>
    <row r="12" spans="2:4" hidden="1" x14ac:dyDescent="0.25">
      <c r="B12" s="125" t="s">
        <v>913</v>
      </c>
      <c r="C12" s="126" t="s">
        <v>914</v>
      </c>
      <c r="D12" s="127">
        <v>35000000</v>
      </c>
    </row>
    <row r="13" spans="2:4" ht="25.5" hidden="1" x14ac:dyDescent="0.25">
      <c r="B13" s="125" t="s">
        <v>915</v>
      </c>
      <c r="C13" s="126" t="s">
        <v>916</v>
      </c>
      <c r="D13" s="127">
        <v>500000</v>
      </c>
    </row>
    <row r="14" spans="2:4" hidden="1" x14ac:dyDescent="0.25">
      <c r="B14" s="125" t="s">
        <v>915</v>
      </c>
      <c r="C14" s="126" t="s">
        <v>917</v>
      </c>
      <c r="D14" s="127">
        <v>20000</v>
      </c>
    </row>
    <row r="15" spans="2:4" hidden="1" x14ac:dyDescent="0.25">
      <c r="B15" s="125" t="s">
        <v>857</v>
      </c>
      <c r="C15" s="126" t="s">
        <v>918</v>
      </c>
      <c r="D15" s="127">
        <v>220000</v>
      </c>
    </row>
    <row r="16" spans="2:4" hidden="1" x14ac:dyDescent="0.25">
      <c r="B16" s="125" t="s">
        <v>857</v>
      </c>
      <c r="C16" s="126" t="s">
        <v>919</v>
      </c>
      <c r="D16" s="127">
        <v>97200</v>
      </c>
    </row>
    <row r="17" spans="2:4" hidden="1" x14ac:dyDescent="0.25">
      <c r="B17" s="125" t="s">
        <v>857</v>
      </c>
      <c r="C17" s="125" t="s">
        <v>920</v>
      </c>
      <c r="D17" s="127">
        <v>126000000</v>
      </c>
    </row>
    <row r="18" spans="2:4" ht="25.5" hidden="1" x14ac:dyDescent="0.25">
      <c r="B18" s="125" t="s">
        <v>857</v>
      </c>
      <c r="C18" s="125" t="s">
        <v>921</v>
      </c>
      <c r="D18" s="127">
        <v>150000</v>
      </c>
    </row>
    <row r="19" spans="2:4" hidden="1" x14ac:dyDescent="0.25">
      <c r="B19" s="125" t="s">
        <v>857</v>
      </c>
      <c r="C19" s="125" t="s">
        <v>922</v>
      </c>
      <c r="D19" s="127">
        <v>656796</v>
      </c>
    </row>
    <row r="20" spans="2:4" hidden="1" x14ac:dyDescent="0.25">
      <c r="B20" s="125" t="s">
        <v>923</v>
      </c>
      <c r="C20" s="126" t="s">
        <v>924</v>
      </c>
      <c r="D20" s="127">
        <v>1000000</v>
      </c>
    </row>
    <row r="21" spans="2:4" ht="25.5" hidden="1" x14ac:dyDescent="0.25">
      <c r="B21" s="125" t="s">
        <v>925</v>
      </c>
      <c r="C21" s="125" t="s">
        <v>926</v>
      </c>
      <c r="D21" s="127">
        <v>1904214.53</v>
      </c>
    </row>
    <row r="22" spans="2:4" ht="25.5" hidden="1" x14ac:dyDescent="0.25">
      <c r="B22" s="125" t="s">
        <v>925</v>
      </c>
      <c r="C22" s="125" t="s">
        <v>927</v>
      </c>
      <c r="D22" s="127">
        <v>200000</v>
      </c>
    </row>
    <row r="23" spans="2:4" hidden="1" x14ac:dyDescent="0.25">
      <c r="B23" s="125" t="s">
        <v>928</v>
      </c>
      <c r="C23" s="125" t="s">
        <v>929</v>
      </c>
      <c r="D23" s="127">
        <v>12096000</v>
      </c>
    </row>
    <row r="24" spans="2:4" hidden="1" x14ac:dyDescent="0.25">
      <c r="B24" s="125" t="s">
        <v>930</v>
      </c>
      <c r="C24" s="125" t="s">
        <v>931</v>
      </c>
      <c r="D24" s="127">
        <v>10058892</v>
      </c>
    </row>
    <row r="25" spans="2:4" hidden="1" x14ac:dyDescent="0.25">
      <c r="B25" s="125" t="s">
        <v>930</v>
      </c>
      <c r="C25" s="125" t="s">
        <v>932</v>
      </c>
      <c r="D25" s="127">
        <v>2700000</v>
      </c>
    </row>
    <row r="26" spans="2:4" hidden="1" x14ac:dyDescent="0.25">
      <c r="B26" s="125" t="s">
        <v>933</v>
      </c>
      <c r="C26" s="125" t="s">
        <v>934</v>
      </c>
      <c r="D26" s="127">
        <v>5000000</v>
      </c>
    </row>
    <row r="27" spans="2:4" hidden="1" x14ac:dyDescent="0.25">
      <c r="B27" s="125" t="s">
        <v>858</v>
      </c>
      <c r="C27" s="125" t="s">
        <v>935</v>
      </c>
      <c r="D27" s="127">
        <v>73391505.480000004</v>
      </c>
    </row>
    <row r="28" spans="2:4" hidden="1" x14ac:dyDescent="0.25">
      <c r="B28" s="125" t="s">
        <v>858</v>
      </c>
      <c r="C28" s="125" t="s">
        <v>936</v>
      </c>
      <c r="D28" s="127">
        <v>66000000</v>
      </c>
    </row>
    <row r="29" spans="2:4" hidden="1" x14ac:dyDescent="0.25">
      <c r="B29" s="125" t="s">
        <v>937</v>
      </c>
      <c r="C29" s="125" t="s">
        <v>938</v>
      </c>
      <c r="D29" s="127">
        <v>85000</v>
      </c>
    </row>
    <row r="30" spans="2:4" hidden="1" x14ac:dyDescent="0.25">
      <c r="B30" s="125" t="s">
        <v>937</v>
      </c>
      <c r="C30" s="125" t="s">
        <v>939</v>
      </c>
      <c r="D30" s="127">
        <v>475360.15</v>
      </c>
    </row>
    <row r="31" spans="2:4" hidden="1" x14ac:dyDescent="0.25">
      <c r="B31" s="125" t="s">
        <v>940</v>
      </c>
      <c r="C31" s="125" t="s">
        <v>941</v>
      </c>
      <c r="D31" s="127">
        <v>10000</v>
      </c>
    </row>
    <row r="32" spans="2:4" hidden="1" x14ac:dyDescent="0.25">
      <c r="B32" s="125" t="s">
        <v>940</v>
      </c>
      <c r="C32" s="125" t="s">
        <v>942</v>
      </c>
      <c r="D32" s="127">
        <v>50000</v>
      </c>
    </row>
    <row r="33" spans="2:4" hidden="1" x14ac:dyDescent="0.25">
      <c r="B33" s="125" t="s">
        <v>943</v>
      </c>
      <c r="C33" s="125" t="s">
        <v>944</v>
      </c>
      <c r="D33" s="127">
        <v>300000</v>
      </c>
    </row>
    <row r="34" spans="2:4" hidden="1" x14ac:dyDescent="0.25">
      <c r="B34" s="125" t="s">
        <v>943</v>
      </c>
      <c r="C34" s="125" t="s">
        <v>944</v>
      </c>
      <c r="D34" s="127">
        <v>200000</v>
      </c>
    </row>
    <row r="35" spans="2:4" hidden="1" x14ac:dyDescent="0.25">
      <c r="B35" s="125" t="s">
        <v>943</v>
      </c>
      <c r="C35" s="125" t="s">
        <v>942</v>
      </c>
      <c r="D35" s="127">
        <v>1210000</v>
      </c>
    </row>
    <row r="36" spans="2:4" hidden="1" x14ac:dyDescent="0.25">
      <c r="B36" s="125" t="s">
        <v>943</v>
      </c>
      <c r="C36" s="125" t="s">
        <v>945</v>
      </c>
      <c r="D36" s="127">
        <v>54000</v>
      </c>
    </row>
    <row r="37" spans="2:4" hidden="1" x14ac:dyDescent="0.25">
      <c r="B37" s="125" t="s">
        <v>946</v>
      </c>
      <c r="C37" s="125" t="s">
        <v>947</v>
      </c>
      <c r="D37" s="127">
        <v>3100000</v>
      </c>
    </row>
    <row r="38" spans="2:4" hidden="1" x14ac:dyDescent="0.25">
      <c r="B38" s="125" t="s">
        <v>946</v>
      </c>
      <c r="C38" s="125" t="s">
        <v>948</v>
      </c>
      <c r="D38" s="127">
        <v>7500000</v>
      </c>
    </row>
    <row r="39" spans="2:4" hidden="1" x14ac:dyDescent="0.25">
      <c r="B39" s="125" t="s">
        <v>949</v>
      </c>
      <c r="C39" s="125" t="s">
        <v>950</v>
      </c>
      <c r="D39" s="127">
        <v>7724040</v>
      </c>
    </row>
    <row r="40" spans="2:4" ht="25.5" hidden="1" x14ac:dyDescent="0.25">
      <c r="B40" s="125" t="s">
        <v>951</v>
      </c>
      <c r="C40" s="125" t="s">
        <v>952</v>
      </c>
      <c r="D40" s="127">
        <v>6921600</v>
      </c>
    </row>
    <row r="41" spans="2:4" ht="25.5" hidden="1" x14ac:dyDescent="0.25">
      <c r="B41" s="125" t="s">
        <v>953</v>
      </c>
      <c r="C41" s="125" t="s">
        <v>954</v>
      </c>
      <c r="D41" s="127">
        <v>1000000</v>
      </c>
    </row>
    <row r="42" spans="2:4" ht="25.5" hidden="1" x14ac:dyDescent="0.25">
      <c r="B42" s="125" t="s">
        <v>955</v>
      </c>
      <c r="C42" s="125" t="s">
        <v>956</v>
      </c>
      <c r="D42" s="127">
        <v>250000</v>
      </c>
    </row>
    <row r="43" spans="2:4" ht="25.5" hidden="1" x14ac:dyDescent="0.25">
      <c r="B43" s="125" t="s">
        <v>955</v>
      </c>
      <c r="C43" s="125" t="s">
        <v>957</v>
      </c>
      <c r="D43" s="127">
        <v>3222000</v>
      </c>
    </row>
    <row r="44" spans="2:4" ht="25.5" hidden="1" x14ac:dyDescent="0.25">
      <c r="B44" s="125" t="s">
        <v>958</v>
      </c>
      <c r="C44" s="125" t="s">
        <v>959</v>
      </c>
      <c r="D44" s="127">
        <v>3417120</v>
      </c>
    </row>
    <row r="45" spans="2:4" hidden="1" x14ac:dyDescent="0.25">
      <c r="B45" s="125" t="s">
        <v>960</v>
      </c>
      <c r="C45" s="125" t="s">
        <v>961</v>
      </c>
      <c r="D45" s="127">
        <v>150000</v>
      </c>
    </row>
    <row r="46" spans="2:4" hidden="1" x14ac:dyDescent="0.25">
      <c r="B46" s="125" t="s">
        <v>960</v>
      </c>
      <c r="C46" s="125" t="s">
        <v>962</v>
      </c>
      <c r="D46" s="127">
        <v>80000</v>
      </c>
    </row>
    <row r="47" spans="2:4" ht="25.5" hidden="1" x14ac:dyDescent="0.25">
      <c r="B47" s="125" t="s">
        <v>960</v>
      </c>
      <c r="C47" s="125" t="s">
        <v>963</v>
      </c>
      <c r="D47" s="127">
        <v>1000000</v>
      </c>
    </row>
    <row r="48" spans="2:4" hidden="1" x14ac:dyDescent="0.25">
      <c r="B48" s="125" t="s">
        <v>964</v>
      </c>
      <c r="C48" s="125" t="s">
        <v>965</v>
      </c>
      <c r="D48" s="127">
        <v>2400000</v>
      </c>
    </row>
    <row r="49" spans="2:4" hidden="1" x14ac:dyDescent="0.25">
      <c r="B49" s="125" t="s">
        <v>964</v>
      </c>
      <c r="C49" s="125" t="s">
        <v>966</v>
      </c>
      <c r="D49" s="127">
        <v>1250000</v>
      </c>
    </row>
    <row r="50" spans="2:4" hidden="1" x14ac:dyDescent="0.25">
      <c r="B50" s="130" t="s">
        <v>967</v>
      </c>
      <c r="C50" s="125" t="s">
        <v>968</v>
      </c>
      <c r="D50" s="127">
        <v>2000000</v>
      </c>
    </row>
    <row r="51" spans="2:4" hidden="1" x14ac:dyDescent="0.25">
      <c r="B51" s="130" t="s">
        <v>967</v>
      </c>
      <c r="C51" s="125" t="s">
        <v>942</v>
      </c>
      <c r="D51" s="127">
        <v>100000</v>
      </c>
    </row>
    <row r="52" spans="2:4" hidden="1" x14ac:dyDescent="0.25">
      <c r="B52" s="130" t="s">
        <v>969</v>
      </c>
      <c r="C52" s="125" t="s">
        <v>970</v>
      </c>
      <c r="D52" s="127">
        <v>300000</v>
      </c>
    </row>
    <row r="53" spans="2:4" hidden="1" x14ac:dyDescent="0.25">
      <c r="B53" s="130" t="s">
        <v>969</v>
      </c>
      <c r="C53" s="125" t="s">
        <v>971</v>
      </c>
      <c r="D53" s="127">
        <v>1832950</v>
      </c>
    </row>
    <row r="54" spans="2:4" hidden="1" x14ac:dyDescent="0.25">
      <c r="B54" s="130" t="s">
        <v>969</v>
      </c>
      <c r="C54" s="125" t="s">
        <v>972</v>
      </c>
      <c r="D54" s="127">
        <v>1100000</v>
      </c>
    </row>
    <row r="55" spans="2:4" hidden="1" x14ac:dyDescent="0.25">
      <c r="B55" s="130" t="s">
        <v>973</v>
      </c>
      <c r="C55" s="125" t="s">
        <v>974</v>
      </c>
      <c r="D55" s="127">
        <v>400000</v>
      </c>
    </row>
    <row r="56" spans="2:4" hidden="1" x14ac:dyDescent="0.25">
      <c r="B56" s="130" t="s">
        <v>975</v>
      </c>
      <c r="C56" s="125" t="s">
        <v>976</v>
      </c>
      <c r="D56" s="127">
        <v>162370</v>
      </c>
    </row>
    <row r="57" spans="2:4" hidden="1" x14ac:dyDescent="0.25">
      <c r="B57" s="130" t="s">
        <v>977</v>
      </c>
      <c r="C57" s="125" t="s">
        <v>978</v>
      </c>
      <c r="D57" s="127">
        <v>400000</v>
      </c>
    </row>
    <row r="58" spans="2:4" ht="25.5" hidden="1" x14ac:dyDescent="0.25">
      <c r="B58" s="130" t="s">
        <v>977</v>
      </c>
      <c r="C58" s="125" t="s">
        <v>979</v>
      </c>
      <c r="D58" s="127">
        <v>5000000</v>
      </c>
    </row>
    <row r="59" spans="2:4" hidden="1" x14ac:dyDescent="0.25">
      <c r="B59" s="130" t="s">
        <v>977</v>
      </c>
      <c r="C59" s="125" t="s">
        <v>974</v>
      </c>
      <c r="D59" s="127">
        <v>800000</v>
      </c>
    </row>
    <row r="60" spans="2:4" hidden="1" x14ac:dyDescent="0.25">
      <c r="B60" s="130" t="s">
        <v>859</v>
      </c>
      <c r="C60" s="125" t="s">
        <v>980</v>
      </c>
      <c r="D60" s="127">
        <v>20000</v>
      </c>
    </row>
    <row r="61" spans="2:4" hidden="1" x14ac:dyDescent="0.25">
      <c r="B61" s="130" t="s">
        <v>859</v>
      </c>
      <c r="C61" s="125" t="s">
        <v>981</v>
      </c>
      <c r="D61" s="127">
        <v>3794862.05</v>
      </c>
    </row>
    <row r="62" spans="2:4" x14ac:dyDescent="0.25">
      <c r="B62" s="130" t="s">
        <v>982</v>
      </c>
      <c r="C62" s="125" t="s">
        <v>1004</v>
      </c>
      <c r="D62" s="127">
        <v>750000</v>
      </c>
    </row>
    <row r="63" spans="2:4" ht="25.5" x14ac:dyDescent="0.25">
      <c r="B63" s="130" t="s">
        <v>982</v>
      </c>
      <c r="C63" s="125" t="s">
        <v>1005</v>
      </c>
      <c r="D63" s="127">
        <v>3645730</v>
      </c>
    </row>
    <row r="64" spans="2:4" x14ac:dyDescent="0.25">
      <c r="B64" s="130" t="s">
        <v>985</v>
      </c>
      <c r="C64" s="125" t="s">
        <v>986</v>
      </c>
      <c r="D64" s="127">
        <v>25920000</v>
      </c>
    </row>
    <row r="65" spans="2:4" ht="25.5" x14ac:dyDescent="0.25">
      <c r="B65" s="130" t="s">
        <v>985</v>
      </c>
      <c r="C65" s="125" t="s">
        <v>987</v>
      </c>
      <c r="D65" s="127">
        <v>11520000</v>
      </c>
    </row>
    <row r="66" spans="2:4" ht="25.5" x14ac:dyDescent="0.25">
      <c r="B66" s="130" t="s">
        <v>985</v>
      </c>
      <c r="C66" s="125" t="s">
        <v>988</v>
      </c>
      <c r="D66" s="127">
        <v>54720000</v>
      </c>
    </row>
    <row r="67" spans="2:4" x14ac:dyDescent="0.25">
      <c r="B67" s="130" t="s">
        <v>985</v>
      </c>
      <c r="C67" s="125" t="s">
        <v>989</v>
      </c>
      <c r="D67" s="127">
        <v>41652000</v>
      </c>
    </row>
    <row r="68" spans="2:4" ht="25.5" x14ac:dyDescent="0.25">
      <c r="B68" s="130" t="s">
        <v>985</v>
      </c>
      <c r="C68" s="125" t="s">
        <v>990</v>
      </c>
      <c r="D68" s="127">
        <v>15120000</v>
      </c>
    </row>
    <row r="69" spans="2:4" x14ac:dyDescent="0.25">
      <c r="B69" s="130" t="s">
        <v>991</v>
      </c>
      <c r="C69" s="125" t="s">
        <v>992</v>
      </c>
      <c r="D69" s="127">
        <v>2760000</v>
      </c>
    </row>
    <row r="70" spans="2:4" x14ac:dyDescent="0.25">
      <c r="B70" s="130" t="s">
        <v>993</v>
      </c>
      <c r="C70" s="125" t="s">
        <v>994</v>
      </c>
      <c r="D70" s="127">
        <v>2600000</v>
      </c>
    </row>
    <row r="71" spans="2:4" x14ac:dyDescent="0.25">
      <c r="B71" s="130" t="s">
        <v>993</v>
      </c>
      <c r="C71" s="125" t="s">
        <v>995</v>
      </c>
      <c r="D71" s="127">
        <v>540000</v>
      </c>
    </row>
    <row r="72" spans="2:4" ht="25.5" x14ac:dyDescent="0.25">
      <c r="B72" s="130" t="s">
        <v>993</v>
      </c>
      <c r="C72" s="125" t="s">
        <v>996</v>
      </c>
      <c r="D72" s="136">
        <v>217440000</v>
      </c>
    </row>
    <row r="73" spans="2:4" x14ac:dyDescent="0.25">
      <c r="B73" s="135" t="s">
        <v>993</v>
      </c>
      <c r="C73" s="128" t="s">
        <v>997</v>
      </c>
      <c r="D73" s="129">
        <v>2160000</v>
      </c>
    </row>
    <row r="74" spans="2:4" x14ac:dyDescent="0.25">
      <c r="D74" s="133">
        <f>SUBTOTAL(9,D2:D73)</f>
        <v>378827730</v>
      </c>
    </row>
  </sheetData>
  <autoFilter ref="B1:D73" xr:uid="{651BF7EE-BC43-4C7C-8BE2-621A9FD89930}">
    <filterColumn colId="0">
      <filters>
        <filter val="5.01.03 Equipo de Comunicación"/>
        <filter val="5.01.05 Equipo de cómputo"/>
        <filter val="5.01.99 Maquinaria, equipo y mobiliario diverso"/>
        <filter val="5.99.03 Bienes intangibles"/>
      </filters>
    </filterColumn>
  </autoFilter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4CC0-AA32-4190-BC4B-9EE4CE70CAEA}">
  <dimension ref="B1:I112"/>
  <sheetViews>
    <sheetView showGridLines="0" workbookViewId="0">
      <selection activeCell="F122" sqref="F122"/>
    </sheetView>
  </sheetViews>
  <sheetFormatPr baseColWidth="10" defaultRowHeight="15" x14ac:dyDescent="0.2"/>
  <cols>
    <col min="1" max="1" width="11.42578125" style="10"/>
    <col min="2" max="2" width="12.42578125" style="57" customWidth="1"/>
    <col min="3" max="3" width="43.570312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47.25" x14ac:dyDescent="0.2">
      <c r="B1" s="63" t="s">
        <v>5</v>
      </c>
      <c r="C1" s="53" t="s">
        <v>1</v>
      </c>
      <c r="D1" s="53" t="s">
        <v>892</v>
      </c>
      <c r="E1" s="53" t="s">
        <v>827</v>
      </c>
    </row>
    <row r="2" spans="2:7" s="12" customFormat="1" ht="15.75" hidden="1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hidden="1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hidden="1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hidden="1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hidden="1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hidden="1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hidden="1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hidden="1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hidden="1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hidden="1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hidden="1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hidden="1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hidden="1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hidden="1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hidden="1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hidden="1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hidden="1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hidden="1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hidden="1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hidden="1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hidden="1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hidden="1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hidden="1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hidden="1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hidden="1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hidden="1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hidden="1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hidden="1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hidden="1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hidden="1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hidden="1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hidden="1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hidden="1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hidden="1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hidden="1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hidden="1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hidden="1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hidden="1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hidden="1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hidden="1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hidden="1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hidden="1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hidden="1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hidden="1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hidden="1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hidden="1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hidden="1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hidden="1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hidden="1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hidden="1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hidden="1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hidden="1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hidden="1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hidden="1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hidden="1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hidden="1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hidden="1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hidden="1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hidden="1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hidden="1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hidden="1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hidden="1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hidden="1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hidden="1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hidden="1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hidden="1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hidden="1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hidden="1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x14ac:dyDescent="0.25">
      <c r="B86" s="70">
        <v>5</v>
      </c>
      <c r="C86" s="71" t="s">
        <v>789</v>
      </c>
      <c r="D86" s="72">
        <f>D87+D96+D98</f>
        <v>378827730</v>
      </c>
      <c r="E86" s="73">
        <f t="shared" si="2"/>
        <v>7.1773118183439136E-2</v>
      </c>
    </row>
    <row r="87" spans="2:5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hidden="1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hidden="1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hidden="1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hidden="1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hidden="1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1" spans="2:9" hidden="1" x14ac:dyDescent="0.2"/>
    <row r="112" spans="2:9" x14ac:dyDescent="0.2">
      <c r="D112" s="62"/>
    </row>
  </sheetData>
  <dataConsolidate/>
  <pageMargins left="0.7" right="0.7" top="0.75" bottom="0.75" header="0.3" footer="0.3"/>
  <pageSetup orientation="portrait" r:id="rId1"/>
  <ignoredErrors>
    <ignoredError sqref="D98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073B-4FC3-4811-9110-33D1071DB1A3}">
  <dimension ref="B1:I112"/>
  <sheetViews>
    <sheetView showGridLines="0" workbookViewId="0">
      <selection activeCell="F114" sqref="F114"/>
    </sheetView>
  </sheetViews>
  <sheetFormatPr baseColWidth="10" defaultRowHeight="15" x14ac:dyDescent="0.2"/>
  <cols>
    <col min="1" max="1" width="11.42578125" style="10"/>
    <col min="2" max="2" width="12.42578125" style="57" customWidth="1"/>
    <col min="3" max="3" width="41.7109375" style="10" customWidth="1"/>
    <col min="4" max="4" width="20.5703125" style="10" bestFit="1" customWidth="1"/>
    <col min="5" max="5" width="15.85546875" style="22" bestFit="1" customWidth="1"/>
    <col min="6" max="6" width="25" style="10" customWidth="1"/>
    <col min="7" max="7" width="11.5703125" style="10" customWidth="1"/>
    <col min="8" max="16384" width="11.42578125" style="10"/>
  </cols>
  <sheetData>
    <row r="1" spans="2:7" ht="51" customHeight="1" x14ac:dyDescent="0.2">
      <c r="B1" s="63" t="s">
        <v>5</v>
      </c>
      <c r="C1" s="53" t="s">
        <v>1</v>
      </c>
      <c r="D1" s="53" t="s">
        <v>892</v>
      </c>
      <c r="E1" s="53" t="s">
        <v>827</v>
      </c>
    </row>
    <row r="2" spans="2:7" s="12" customFormat="1" ht="15.75" hidden="1" x14ac:dyDescent="0.25">
      <c r="B2" s="70">
        <v>0</v>
      </c>
      <c r="C2" s="71" t="s">
        <v>469</v>
      </c>
      <c r="D2" s="72">
        <f>D3+D5+D8+D14+D20</f>
        <v>3058944401.2732997</v>
      </c>
      <c r="E2" s="73">
        <f t="shared" ref="E2:E33" si="0">D2/$D$110</f>
        <v>0.57955096906226478</v>
      </c>
    </row>
    <row r="3" spans="2:7" s="12" customFormat="1" ht="15.75" hidden="1" x14ac:dyDescent="0.25">
      <c r="B3" s="57">
        <v>0.01</v>
      </c>
      <c r="C3" s="10" t="s">
        <v>465</v>
      </c>
      <c r="D3" s="58">
        <f>SUM(D4)</f>
        <v>1324071815.6399999</v>
      </c>
      <c r="E3" s="59">
        <f t="shared" si="0"/>
        <v>0.25086010178634638</v>
      </c>
    </row>
    <row r="4" spans="2:7" hidden="1" x14ac:dyDescent="0.2">
      <c r="B4" s="65" t="s">
        <v>25</v>
      </c>
      <c r="C4" s="66" t="s">
        <v>463</v>
      </c>
      <c r="D4" s="67">
        <f>IFERROR(VLOOKUP(B4,'DataT5-8'!$A$5:$C$68,3,0),0)</f>
        <v>1324071815.6399999</v>
      </c>
      <c r="E4" s="68">
        <f t="shared" si="0"/>
        <v>0.25086010178634638</v>
      </c>
    </row>
    <row r="5" spans="2:7" s="12" customFormat="1" ht="15.75" hidden="1" x14ac:dyDescent="0.25">
      <c r="B5" s="57">
        <v>0.02</v>
      </c>
      <c r="C5" s="10" t="s">
        <v>479</v>
      </c>
      <c r="D5" s="58">
        <f>SUM(D6:D7)</f>
        <v>41888554.32</v>
      </c>
      <c r="E5" s="59">
        <f t="shared" si="0"/>
        <v>7.9362515509167446E-3</v>
      </c>
    </row>
    <row r="6" spans="2:7" hidden="1" x14ac:dyDescent="0.2">
      <c r="B6" s="65" t="s">
        <v>44</v>
      </c>
      <c r="C6" s="66" t="s">
        <v>483</v>
      </c>
      <c r="D6" s="67">
        <f>IFERROR(VLOOKUP(B6,'DataT5-8'!$A$5:$C$68,3,0),0)</f>
        <v>31749176.52</v>
      </c>
      <c r="E6" s="68">
        <f t="shared" si="0"/>
        <v>6.0152338863811022E-3</v>
      </c>
    </row>
    <row r="7" spans="2:7" hidden="1" x14ac:dyDescent="0.2">
      <c r="B7" s="65" t="s">
        <v>50</v>
      </c>
      <c r="C7" s="66" t="s">
        <v>492</v>
      </c>
      <c r="D7" s="67">
        <f>IFERROR(VLOOKUP(B7,'DataT5-8'!$A$5:$C$68,3,0),0)</f>
        <v>10139377.800000001</v>
      </c>
      <c r="E7" s="68">
        <f t="shared" si="0"/>
        <v>1.921017664535643E-3</v>
      </c>
    </row>
    <row r="8" spans="2:7" s="12" customFormat="1" ht="15.75" hidden="1" x14ac:dyDescent="0.25">
      <c r="B8" s="57">
        <v>0.03</v>
      </c>
      <c r="C8" s="10" t="s">
        <v>485</v>
      </c>
      <c r="D8" s="58">
        <f>SUM(D9:D13)</f>
        <v>1009665719.7000002</v>
      </c>
      <c r="E8" s="59">
        <f t="shared" si="0"/>
        <v>0.19129237721271153</v>
      </c>
      <c r="F8" s="60"/>
      <c r="G8" s="61"/>
    </row>
    <row r="9" spans="2:7" hidden="1" x14ac:dyDescent="0.2">
      <c r="B9" s="65" t="s">
        <v>54</v>
      </c>
      <c r="C9" s="66" t="s">
        <v>500</v>
      </c>
      <c r="D9" s="67">
        <f>IFERROR(VLOOKUP(B9,'DataT5-8'!$A$5:$C$68,3,0),0)</f>
        <v>509235232.87000006</v>
      </c>
      <c r="E9" s="68">
        <f t="shared" si="0"/>
        <v>9.6480267038396753E-2</v>
      </c>
    </row>
    <row r="10" spans="2:7" hidden="1" x14ac:dyDescent="0.2">
      <c r="B10" s="65" t="s">
        <v>71</v>
      </c>
      <c r="C10" s="66" t="s">
        <v>508</v>
      </c>
      <c r="D10" s="67">
        <f>IFERROR(VLOOKUP(B10,'DataT5-8'!$A$5:$C$68,3,0),0)</f>
        <v>114471035.89999999</v>
      </c>
      <c r="E10" s="68">
        <f t="shared" si="0"/>
        <v>2.1687808303345171E-2</v>
      </c>
    </row>
    <row r="11" spans="2:7" hidden="1" x14ac:dyDescent="0.2">
      <c r="B11" s="65" t="s">
        <v>86</v>
      </c>
      <c r="C11" s="66" t="s">
        <v>513</v>
      </c>
      <c r="D11" s="67">
        <f>IFERROR(VLOOKUP(B11,'DataT5-8'!$A$5:$C$68,3,0),0)</f>
        <v>181130649.33000001</v>
      </c>
      <c r="E11" s="68">
        <f t="shared" si="0"/>
        <v>3.4317211944873097E-2</v>
      </c>
    </row>
    <row r="12" spans="2:7" hidden="1" x14ac:dyDescent="0.2">
      <c r="B12" s="65" t="s">
        <v>102</v>
      </c>
      <c r="C12" s="66" t="s">
        <v>519</v>
      </c>
      <c r="D12" s="67">
        <f>IFERROR(VLOOKUP(B12,'DataT5-8'!$A$5:$C$68,3,0),0)</f>
        <v>162021971.03999999</v>
      </c>
      <c r="E12" s="68">
        <f t="shared" si="0"/>
        <v>3.0696860749258436E-2</v>
      </c>
    </row>
    <row r="13" spans="2:7" hidden="1" x14ac:dyDescent="0.2">
      <c r="B13" s="65" t="s">
        <v>119</v>
      </c>
      <c r="C13" s="66" t="s">
        <v>524</v>
      </c>
      <c r="D13" s="67">
        <f>IFERROR(VLOOKUP(B13,'DataT5-8'!$A$5:$C$68,3,0),0)</f>
        <v>42806830.56000001</v>
      </c>
      <c r="E13" s="68">
        <f t="shared" si="0"/>
        <v>8.1102291768380703E-3</v>
      </c>
    </row>
    <row r="14" spans="2:7" s="12" customFormat="1" ht="15.75" hidden="1" x14ac:dyDescent="0.25">
      <c r="B14" s="57">
        <v>0.04</v>
      </c>
      <c r="C14" s="10" t="s">
        <v>494</v>
      </c>
      <c r="D14" s="58">
        <f>SUM(D15:D19)</f>
        <v>367577986.2033</v>
      </c>
      <c r="E14" s="59">
        <f t="shared" si="0"/>
        <v>6.9641729356507268E-2</v>
      </c>
    </row>
    <row r="15" spans="2:7" hidden="1" x14ac:dyDescent="0.2">
      <c r="B15" s="65" t="s">
        <v>136</v>
      </c>
      <c r="C15" s="66" t="s">
        <v>854</v>
      </c>
      <c r="D15" s="67">
        <f>IFERROR(VLOOKUP(B15,'DataT5-8'!$A$5:$C$68,3,0),0)</f>
        <v>202990828.2193</v>
      </c>
      <c r="E15" s="68">
        <f t="shared" si="0"/>
        <v>3.8458865468845194E-2</v>
      </c>
    </row>
    <row r="16" spans="2:7" hidden="1" x14ac:dyDescent="0.2">
      <c r="B16" s="65" t="s">
        <v>153</v>
      </c>
      <c r="C16" s="66" t="s">
        <v>538</v>
      </c>
      <c r="D16" s="67">
        <f>IFERROR(VLOOKUP(B16,'DataT5-8'!$A$5:$C$68,3,0),0)</f>
        <v>10972477.229999999</v>
      </c>
      <c r="E16" s="68">
        <f t="shared" si="0"/>
        <v>2.0788575983967297E-3</v>
      </c>
    </row>
    <row r="17" spans="2:6" hidden="1" x14ac:dyDescent="0.2">
      <c r="B17" s="65" t="s">
        <v>170</v>
      </c>
      <c r="C17" s="66" t="s">
        <v>544</v>
      </c>
      <c r="D17" s="67">
        <f>IFERROR(VLOOKUP(B17,'DataT5-8'!$A$5:$C$68,3,0),0)</f>
        <v>32917431.609999999</v>
      </c>
      <c r="E17" s="68">
        <f t="shared" si="0"/>
        <v>6.236572780033302E-3</v>
      </c>
    </row>
    <row r="18" spans="2:6" hidden="1" x14ac:dyDescent="0.2">
      <c r="B18" s="65" t="s">
        <v>187</v>
      </c>
      <c r="C18" s="66" t="s">
        <v>550</v>
      </c>
      <c r="D18" s="67">
        <f>IFERROR(VLOOKUP(B18,'DataT5-8'!$A$5:$C$68,3,0),0)</f>
        <v>109724771.92</v>
      </c>
      <c r="E18" s="68">
        <f t="shared" si="0"/>
        <v>2.0788575911972081E-2</v>
      </c>
    </row>
    <row r="19" spans="2:6" hidden="1" x14ac:dyDescent="0.2">
      <c r="B19" s="65" t="s">
        <v>204</v>
      </c>
      <c r="C19" s="66" t="s">
        <v>555</v>
      </c>
      <c r="D19" s="67">
        <f>IFERROR(VLOOKUP(B19,'DataT5-8'!$A$5:$C$68,3,0),0)</f>
        <v>10972477.223999998</v>
      </c>
      <c r="E19" s="68">
        <f t="shared" si="0"/>
        <v>2.0788575972599628E-3</v>
      </c>
    </row>
    <row r="20" spans="2:6" s="12" customFormat="1" ht="15.75" hidden="1" x14ac:dyDescent="0.25">
      <c r="B20" s="57">
        <v>0.05</v>
      </c>
      <c r="C20" s="10" t="s">
        <v>502</v>
      </c>
      <c r="D20" s="58">
        <f>SUM(D21:D24)</f>
        <v>315740325.41000003</v>
      </c>
      <c r="E20" s="59">
        <f t="shared" si="0"/>
        <v>5.9820509155782922E-2</v>
      </c>
    </row>
    <row r="21" spans="2:6" hidden="1" x14ac:dyDescent="0.2">
      <c r="B21" s="65" t="s">
        <v>221</v>
      </c>
      <c r="C21" s="66" t="s">
        <v>560</v>
      </c>
      <c r="D21" s="67">
        <f>IFERROR(VLOOKUP(B21,'DataT5-8'!$A$5:$C$68,3,0),0)</f>
        <v>124433837.88000001</v>
      </c>
      <c r="E21" s="68">
        <f t="shared" si="0"/>
        <v>2.357537171890808E-2</v>
      </c>
    </row>
    <row r="22" spans="2:6" hidden="1" x14ac:dyDescent="0.2">
      <c r="B22" s="65" t="s">
        <v>238</v>
      </c>
      <c r="C22" s="66" t="s">
        <v>563</v>
      </c>
      <c r="D22" s="67">
        <f>IFERROR(VLOOKUP(B22,'DataT5-8'!$A$5:$C$68,3,0),0)</f>
        <v>94778417.320000008</v>
      </c>
      <c r="E22" s="68">
        <f t="shared" si="0"/>
        <v>1.795682313844257E-2</v>
      </c>
    </row>
    <row r="23" spans="2:6" ht="15.75" hidden="1" x14ac:dyDescent="0.25">
      <c r="B23" s="65" t="s">
        <v>255</v>
      </c>
      <c r="C23" s="66" t="s">
        <v>568</v>
      </c>
      <c r="D23" s="67">
        <f>IFERROR(VLOOKUP(B23,'DataT5-8'!$A$5:$C$68,3,0),0)</f>
        <v>32917431.609999999</v>
      </c>
      <c r="E23" s="68">
        <f t="shared" si="0"/>
        <v>6.236572780033302E-3</v>
      </c>
      <c r="F23" s="60"/>
    </row>
    <row r="24" spans="2:6" hidden="1" x14ac:dyDescent="0.2">
      <c r="B24" s="65" t="s">
        <v>272</v>
      </c>
      <c r="C24" s="66" t="s">
        <v>573</v>
      </c>
      <c r="D24" s="67">
        <f>IFERROR(VLOOKUP(B24,'DataT5-8'!$A$5:$C$68,3,0),0)</f>
        <v>63610638.600000016</v>
      </c>
      <c r="E24" s="68">
        <f t="shared" si="0"/>
        <v>1.2051741518398973E-2</v>
      </c>
    </row>
    <row r="25" spans="2:6" s="12" customFormat="1" ht="15.75" hidden="1" x14ac:dyDescent="0.25">
      <c r="B25" s="70">
        <v>1</v>
      </c>
      <c r="C25" s="71" t="s">
        <v>787</v>
      </c>
      <c r="D25" s="72">
        <f>D26+D32+D37+D42+D48+D53+D55+D58+D65</f>
        <v>1740078593.76</v>
      </c>
      <c r="E25" s="73">
        <f t="shared" si="0"/>
        <v>0.32967720329873701</v>
      </c>
    </row>
    <row r="26" spans="2:6" s="12" customFormat="1" ht="15.75" hidden="1" x14ac:dyDescent="0.25">
      <c r="B26" s="57">
        <v>1.01</v>
      </c>
      <c r="C26" s="10" t="s">
        <v>510</v>
      </c>
      <c r="D26" s="58">
        <f>SUM(D27:D31)</f>
        <v>1352684865.5999999</v>
      </c>
      <c r="E26" s="59">
        <f t="shared" si="0"/>
        <v>0.25628116168702397</v>
      </c>
    </row>
    <row r="27" spans="2:6" hidden="1" x14ac:dyDescent="0.2">
      <c r="B27" s="65" t="s">
        <v>287</v>
      </c>
      <c r="C27" s="66" t="s">
        <v>575</v>
      </c>
      <c r="D27" s="67">
        <f>IFERROR(VLOOKUP(B27,'DataT5-8'!$A$5:$C$68,3,0),0)</f>
        <v>353501971.19999999</v>
      </c>
      <c r="E27" s="68">
        <f t="shared" si="0"/>
        <v>6.6974872079761147E-2</v>
      </c>
    </row>
    <row r="28" spans="2:6" hidden="1" x14ac:dyDescent="0.2">
      <c r="B28" s="65" t="s">
        <v>289</v>
      </c>
      <c r="C28" s="66" t="s">
        <v>581</v>
      </c>
      <c r="D28" s="67">
        <f>IFERROR(VLOOKUP(B28,'DataT5-8'!$A$5:$C$68,3,0),0)</f>
        <v>31285440</v>
      </c>
      <c r="E28" s="68">
        <f t="shared" si="0"/>
        <v>5.9273738555012693E-3</v>
      </c>
    </row>
    <row r="29" spans="2:6" hidden="1" x14ac:dyDescent="0.2">
      <c r="B29" s="65" t="s">
        <v>292</v>
      </c>
      <c r="C29" s="66" t="s">
        <v>585</v>
      </c>
      <c r="D29" s="67">
        <f>IFERROR(VLOOKUP(B29,'DataT5-8'!$A$5:$C$68,3,0),0)</f>
        <v>670420440</v>
      </c>
      <c r="E29" s="68">
        <f t="shared" si="0"/>
        <v>0.12701859357738479</v>
      </c>
    </row>
    <row r="30" spans="2:6" hidden="1" x14ac:dyDescent="0.2">
      <c r="B30" s="65" t="s">
        <v>301</v>
      </c>
      <c r="C30" s="66" t="s">
        <v>605</v>
      </c>
      <c r="D30" s="67">
        <f>IFERROR(VLOOKUP(B30,'DataT5-8'!$A$5:$C$68,3,0),0)</f>
        <v>0</v>
      </c>
      <c r="E30" s="68">
        <f t="shared" si="0"/>
        <v>0</v>
      </c>
    </row>
    <row r="31" spans="2:6" hidden="1" x14ac:dyDescent="0.2">
      <c r="B31" s="65" t="s">
        <v>304</v>
      </c>
      <c r="C31" s="66" t="s">
        <v>596</v>
      </c>
      <c r="D31" s="67">
        <f>IFERROR(VLOOKUP(B31,'DataT5-8'!$A$5:$C$68,3,0),0)</f>
        <v>297477014.39999998</v>
      </c>
      <c r="E31" s="68">
        <f t="shared" si="0"/>
        <v>5.6360322174376788E-2</v>
      </c>
    </row>
    <row r="32" spans="2:6" s="12" customFormat="1" ht="15.75" hidden="1" x14ac:dyDescent="0.25">
      <c r="B32" s="57">
        <v>1.02</v>
      </c>
      <c r="C32" s="10" t="s">
        <v>515</v>
      </c>
      <c r="D32" s="58">
        <f>SUM(D33:D36)</f>
        <v>174643996</v>
      </c>
      <c r="E32" s="59">
        <f t="shared" si="0"/>
        <v>3.3088243473982412E-2</v>
      </c>
    </row>
    <row r="33" spans="2:5" hidden="1" x14ac:dyDescent="0.2">
      <c r="B33" s="65" t="s">
        <v>306</v>
      </c>
      <c r="C33" s="66" t="s">
        <v>601</v>
      </c>
      <c r="D33" s="67">
        <f>IFERROR(VLOOKUP(B33,'DataT5-8'!$A$5:$C$68,3,0),0)</f>
        <v>12000000</v>
      </c>
      <c r="E33" s="68">
        <f t="shared" si="0"/>
        <v>2.2735331919901155E-3</v>
      </c>
    </row>
    <row r="34" spans="2:5" hidden="1" x14ac:dyDescent="0.2">
      <c r="B34" s="65" t="s">
        <v>309</v>
      </c>
      <c r="C34" s="66" t="s">
        <v>594</v>
      </c>
      <c r="D34" s="67">
        <f>IFERROR(VLOOKUP(B34,'DataT5-8'!$A$5:$C$68,3,0),0)</f>
        <v>35000000</v>
      </c>
      <c r="E34" s="68">
        <f t="shared" ref="E34:E65" si="1">D34/$D$110</f>
        <v>6.6311384766378368E-3</v>
      </c>
    </row>
    <row r="35" spans="2:5" hidden="1" x14ac:dyDescent="0.2">
      <c r="B35" s="65" t="s">
        <v>312</v>
      </c>
      <c r="C35" s="66" t="s">
        <v>600</v>
      </c>
      <c r="D35" s="67">
        <f>IFERROR(VLOOKUP(B35,'DataT5-8'!$A$5:$C$68,3,0),0)</f>
        <v>520000</v>
      </c>
      <c r="E35" s="68">
        <f t="shared" si="1"/>
        <v>9.8519771652904995E-5</v>
      </c>
    </row>
    <row r="36" spans="2:5" hidden="1" x14ac:dyDescent="0.2">
      <c r="B36" s="65" t="s">
        <v>317</v>
      </c>
      <c r="C36" s="66" t="s">
        <v>605</v>
      </c>
      <c r="D36" s="67">
        <f>IFERROR(VLOOKUP(B36,'DataT5-8'!$A$5:$C$68,3,0),0)</f>
        <v>127123996</v>
      </c>
      <c r="E36" s="68">
        <f t="shared" si="1"/>
        <v>2.4085052033701555E-2</v>
      </c>
    </row>
    <row r="37" spans="2:5" s="12" customFormat="1" ht="15.75" hidden="1" x14ac:dyDescent="0.25">
      <c r="B37" s="57">
        <v>1.03</v>
      </c>
      <c r="C37" s="10" t="s">
        <v>521</v>
      </c>
      <c r="D37" s="58">
        <f>SUM(D38:D41)</f>
        <v>15200214.530000001</v>
      </c>
      <c r="E37" s="59">
        <f t="shared" si="1"/>
        <v>2.879849354943786E-3</v>
      </c>
    </row>
    <row r="38" spans="2:5" hidden="1" x14ac:dyDescent="0.2">
      <c r="B38" s="65" t="s">
        <v>324</v>
      </c>
      <c r="C38" s="66" t="s">
        <v>618</v>
      </c>
      <c r="D38" s="67">
        <f>IFERROR(VLOOKUP(B38,'DataT5-8'!$A$5:$C$68,3,0),0)</f>
        <v>1000000</v>
      </c>
      <c r="E38" s="68">
        <f t="shared" si="1"/>
        <v>1.8946109933250962E-4</v>
      </c>
    </row>
    <row r="39" spans="2:5" hidden="1" x14ac:dyDescent="0.2">
      <c r="B39" s="65" t="s">
        <v>327</v>
      </c>
      <c r="C39" s="66" t="s">
        <v>613</v>
      </c>
      <c r="D39" s="67">
        <f>IFERROR(VLOOKUP(B39,'DataT5-8'!$A$5:$C$68,3,0),0)</f>
        <v>0</v>
      </c>
      <c r="E39" s="68">
        <f t="shared" si="1"/>
        <v>0</v>
      </c>
    </row>
    <row r="40" spans="2:5" hidden="1" x14ac:dyDescent="0.2">
      <c r="B40" s="65" t="s">
        <v>335</v>
      </c>
      <c r="C40" s="66" t="s">
        <v>617</v>
      </c>
      <c r="D40" s="67">
        <f>IFERROR(VLOOKUP(B40,'DataT5-8'!$A$5:$C$68,3,0),0)</f>
        <v>2104214.5300000003</v>
      </c>
      <c r="E40" s="68">
        <f t="shared" si="1"/>
        <v>3.9866679808524009E-4</v>
      </c>
    </row>
    <row r="41" spans="2:5" hidden="1" x14ac:dyDescent="0.2">
      <c r="B41" s="65" t="s">
        <v>338</v>
      </c>
      <c r="C41" s="66" t="s">
        <v>620</v>
      </c>
      <c r="D41" s="67">
        <f>IFERROR(VLOOKUP(B41,'DataT5-8'!$A$5:$C$68,3,0),0)</f>
        <v>12096000</v>
      </c>
      <c r="E41" s="68">
        <f t="shared" si="1"/>
        <v>2.2917214575260362E-3</v>
      </c>
    </row>
    <row r="42" spans="2:5" s="12" customFormat="1" ht="15.75" hidden="1" x14ac:dyDescent="0.25">
      <c r="B42" s="57">
        <v>1.04</v>
      </c>
      <c r="C42" s="10" t="s">
        <v>528</v>
      </c>
      <c r="D42" s="58">
        <f>SUM(D43:D47)</f>
        <v>157710757.63000003</v>
      </c>
      <c r="E42" s="59">
        <f t="shared" si="1"/>
        <v>2.9880053517142784E-2</v>
      </c>
    </row>
    <row r="43" spans="2:5" hidden="1" x14ac:dyDescent="0.2">
      <c r="B43" s="65" t="s">
        <v>341</v>
      </c>
      <c r="C43" s="66" t="s">
        <v>622</v>
      </c>
      <c r="D43" s="67">
        <f>IFERROR(VLOOKUP(B43,'DataT5-8'!$A$5:$C$68,3,0),0)</f>
        <v>12758892</v>
      </c>
      <c r="E43" s="68">
        <f t="shared" si="1"/>
        <v>2.4173137045847624E-3</v>
      </c>
    </row>
    <row r="44" spans="2:5" hidden="1" x14ac:dyDescent="0.2">
      <c r="B44" s="65" t="s">
        <v>351</v>
      </c>
      <c r="C44" s="66" t="s">
        <v>626</v>
      </c>
      <c r="D44" s="67">
        <f>IFERROR(VLOOKUP(B44,'DataT5-8'!$A$5:$C$68,3,0),0)</f>
        <v>5000000</v>
      </c>
      <c r="E44" s="68">
        <f t="shared" si="1"/>
        <v>9.4730549666254807E-4</v>
      </c>
    </row>
    <row r="45" spans="2:5" hidden="1" x14ac:dyDescent="0.2">
      <c r="B45" s="65" t="s">
        <v>356</v>
      </c>
      <c r="C45" s="66" t="s">
        <v>630</v>
      </c>
      <c r="D45" s="67">
        <f>IFERROR(VLOOKUP(B45,'DataT5-8'!$A$5:$C$68,3,0),0)</f>
        <v>0</v>
      </c>
      <c r="E45" s="68">
        <f t="shared" si="1"/>
        <v>0</v>
      </c>
    </row>
    <row r="46" spans="2:5" hidden="1" x14ac:dyDescent="0.2">
      <c r="B46" s="65" t="s">
        <v>359</v>
      </c>
      <c r="C46" s="66" t="s">
        <v>649</v>
      </c>
      <c r="D46" s="67">
        <f>IFERROR(VLOOKUP(B46,'DataT5-8'!$A$5:$C$68,3,0),0)</f>
        <v>139391505.48000002</v>
      </c>
      <c r="E46" s="68">
        <f t="shared" si="1"/>
        <v>2.6409267865854343E-2</v>
      </c>
    </row>
    <row r="47" spans="2:5" hidden="1" x14ac:dyDescent="0.2">
      <c r="B47" s="65" t="s">
        <v>364</v>
      </c>
      <c r="C47" s="66" t="s">
        <v>634</v>
      </c>
      <c r="D47" s="67">
        <f>IFERROR(VLOOKUP(B47,'DataT5-8'!$A$5:$C$68,3,0),0)</f>
        <v>560360.15</v>
      </c>
      <c r="E47" s="68">
        <f t="shared" si="1"/>
        <v>1.0616645004112999E-4</v>
      </c>
    </row>
    <row r="48" spans="2:5" s="12" customFormat="1" ht="15.75" hidden="1" x14ac:dyDescent="0.25">
      <c r="B48" s="57">
        <v>1.05</v>
      </c>
      <c r="C48" s="10" t="s">
        <v>536</v>
      </c>
      <c r="D48" s="58">
        <f>SUM(D49:D52)</f>
        <v>1824000</v>
      </c>
      <c r="E48" s="59">
        <f t="shared" si="1"/>
        <v>3.4557704518249752E-4</v>
      </c>
    </row>
    <row r="49" spans="2:5" hidden="1" x14ac:dyDescent="0.2">
      <c r="B49" s="65" t="s">
        <v>365</v>
      </c>
      <c r="C49" s="66" t="s">
        <v>636</v>
      </c>
      <c r="D49" s="67">
        <f>IFERROR(VLOOKUP(B49,'DataT5-8'!$A$5:$C$68,3,0),0)</f>
        <v>60000</v>
      </c>
      <c r="E49" s="68">
        <f t="shared" si="1"/>
        <v>1.1367665959950576E-5</v>
      </c>
    </row>
    <row r="50" spans="2:5" hidden="1" x14ac:dyDescent="0.2">
      <c r="B50" s="65" t="s">
        <v>366</v>
      </c>
      <c r="C50" s="66" t="s">
        <v>640</v>
      </c>
      <c r="D50" s="67">
        <f>IFERROR(VLOOKUP(B50,'DataT5-8'!$A$5:$C$68,3,0),0)</f>
        <v>1764000</v>
      </c>
      <c r="E50" s="68">
        <f t="shared" si="1"/>
        <v>3.3420937922254694E-4</v>
      </c>
    </row>
    <row r="51" spans="2:5" hidden="1" x14ac:dyDescent="0.2">
      <c r="B51" s="65" t="s">
        <v>367</v>
      </c>
      <c r="C51" s="66" t="s">
        <v>644</v>
      </c>
      <c r="D51" s="67">
        <f>IFERROR(VLOOKUP(B51,'DataT5-8'!$A$5:$C$68,3,0),0)</f>
        <v>0</v>
      </c>
      <c r="E51" s="68">
        <f t="shared" si="1"/>
        <v>0</v>
      </c>
    </row>
    <row r="52" spans="2:5" hidden="1" x14ac:dyDescent="0.2">
      <c r="B52" s="65" t="s">
        <v>368</v>
      </c>
      <c r="C52" s="66" t="s">
        <v>646</v>
      </c>
      <c r="D52" s="67">
        <f>IFERROR(VLOOKUP(B52,'DataT5-8'!$A$5:$C$68,3,0),0)</f>
        <v>0</v>
      </c>
      <c r="E52" s="68">
        <f t="shared" si="1"/>
        <v>0</v>
      </c>
    </row>
    <row r="53" spans="2:5" s="12" customFormat="1" ht="15.75" hidden="1" x14ac:dyDescent="0.25">
      <c r="B53" s="57">
        <v>1.06</v>
      </c>
      <c r="C53" s="10" t="s">
        <v>542</v>
      </c>
      <c r="D53" s="58">
        <f>SUM(D54)</f>
        <v>10600000</v>
      </c>
      <c r="E53" s="59">
        <f t="shared" si="1"/>
        <v>2.0082876529246021E-3</v>
      </c>
    </row>
    <row r="54" spans="2:5" hidden="1" x14ac:dyDescent="0.2">
      <c r="B54" s="65" t="s">
        <v>369</v>
      </c>
      <c r="C54" s="66" t="s">
        <v>661</v>
      </c>
      <c r="D54" s="67">
        <f>IFERROR(VLOOKUP(B54,'DataT5-8'!$A$5:$C$68,3,0),0)</f>
        <v>10600000</v>
      </c>
      <c r="E54" s="68">
        <f t="shared" si="1"/>
        <v>2.0082876529246021E-3</v>
      </c>
    </row>
    <row r="55" spans="2:5" s="12" customFormat="1" ht="15.75" hidden="1" x14ac:dyDescent="0.25">
      <c r="B55" s="57">
        <v>1.07</v>
      </c>
      <c r="C55" s="10" t="s">
        <v>548</v>
      </c>
      <c r="D55" s="58">
        <f>SUM(D56:D57)</f>
        <v>7724040</v>
      </c>
      <c r="E55" s="59">
        <f t="shared" si="1"/>
        <v>1.4634051096882776E-3</v>
      </c>
    </row>
    <row r="56" spans="2:5" hidden="1" x14ac:dyDescent="0.2">
      <c r="B56" s="65" t="s">
        <v>370</v>
      </c>
      <c r="C56" s="66" t="s">
        <v>651</v>
      </c>
      <c r="D56" s="67">
        <f>IFERROR(VLOOKUP(B56,'DataT5-8'!$A$5:$C$68,3,0),0)</f>
        <v>7724040</v>
      </c>
      <c r="E56" s="68">
        <f t="shared" si="1"/>
        <v>1.4634051096882776E-3</v>
      </c>
    </row>
    <row r="57" spans="2:5" hidden="1" x14ac:dyDescent="0.2">
      <c r="B57" s="65" t="s">
        <v>371</v>
      </c>
      <c r="C57" s="66" t="s">
        <v>666</v>
      </c>
      <c r="D57" s="67">
        <f>IFERROR(VLOOKUP(B57,'DataT5-8'!$A$5:$C$68,3,0),0)</f>
        <v>0</v>
      </c>
      <c r="E57" s="68">
        <f t="shared" si="1"/>
        <v>0</v>
      </c>
    </row>
    <row r="58" spans="2:5" s="12" customFormat="1" ht="15.75" hidden="1" x14ac:dyDescent="0.25">
      <c r="B58" s="57">
        <v>1.08</v>
      </c>
      <c r="C58" s="10" t="s">
        <v>553</v>
      </c>
      <c r="D58" s="58">
        <f>SUM(D59:D64)</f>
        <v>16040720</v>
      </c>
      <c r="E58" s="59">
        <f t="shared" si="1"/>
        <v>3.0390924452849736E-3</v>
      </c>
    </row>
    <row r="59" spans="2:5" s="12" customFormat="1" ht="15.75" hidden="1" x14ac:dyDescent="0.25">
      <c r="B59" s="65" t="s">
        <v>372</v>
      </c>
      <c r="C59" s="66" t="s">
        <v>852</v>
      </c>
      <c r="D59" s="67">
        <f>IFERROR(VLOOKUP(B59,'DataT5-8'!$A$5:$C$68,3,0),0)</f>
        <v>0</v>
      </c>
      <c r="E59" s="68">
        <f t="shared" si="1"/>
        <v>0</v>
      </c>
    </row>
    <row r="60" spans="2:5" s="12" customFormat="1" ht="15.75" hidden="1" x14ac:dyDescent="0.25">
      <c r="B60" s="65" t="s">
        <v>373</v>
      </c>
      <c r="C60" s="66" t="s">
        <v>853</v>
      </c>
      <c r="D60" s="67">
        <f>IFERROR(VLOOKUP(B60,'DataT5-8'!$A$5:$C$68,3,0),0)</f>
        <v>6921600</v>
      </c>
      <c r="E60" s="68">
        <f t="shared" si="1"/>
        <v>1.3113739451398986E-3</v>
      </c>
    </row>
    <row r="61" spans="2:5" hidden="1" x14ac:dyDescent="0.2">
      <c r="B61" s="65" t="s">
        <v>374</v>
      </c>
      <c r="C61" s="66" t="s">
        <v>660</v>
      </c>
      <c r="D61" s="67">
        <f>IFERROR(VLOOKUP(B61,'DataT5-8'!$A$5:$C$68,3,0),0)</f>
        <v>1000000</v>
      </c>
      <c r="E61" s="68">
        <f t="shared" si="1"/>
        <v>1.8946109933250962E-4</v>
      </c>
    </row>
    <row r="62" spans="2:5" hidden="1" x14ac:dyDescent="0.2">
      <c r="B62" s="65" t="s">
        <v>376</v>
      </c>
      <c r="C62" s="66" t="s">
        <v>665</v>
      </c>
      <c r="D62" s="67">
        <f>IFERROR(VLOOKUP(B62,'DataT5-8'!$A$5:$C$68,3,0),0)</f>
        <v>3472000</v>
      </c>
      <c r="E62" s="68">
        <f t="shared" si="1"/>
        <v>6.5780893688247336E-4</v>
      </c>
    </row>
    <row r="63" spans="2:5" hidden="1" x14ac:dyDescent="0.2">
      <c r="B63" s="65" t="s">
        <v>379</v>
      </c>
      <c r="C63" s="66" t="s">
        <v>675</v>
      </c>
      <c r="D63" s="67">
        <f>IFERROR(VLOOKUP(B63,'DataT5-8'!$A$5:$C$68,3,0),0)</f>
        <v>3417120</v>
      </c>
      <c r="E63" s="68">
        <f t="shared" si="1"/>
        <v>6.4741131175110526E-4</v>
      </c>
    </row>
    <row r="64" spans="2:5" hidden="1" x14ac:dyDescent="0.2">
      <c r="B64" s="65" t="s">
        <v>380</v>
      </c>
      <c r="C64" s="66" t="s">
        <v>670</v>
      </c>
      <c r="D64" s="67">
        <f>IFERROR(VLOOKUP(B64,'DataT5-8'!$A$5:$C$68,3,0),0)</f>
        <v>1230000</v>
      </c>
      <c r="E64" s="68">
        <f t="shared" si="1"/>
        <v>2.3303715217898682E-4</v>
      </c>
    </row>
    <row r="65" spans="2:5" s="12" customFormat="1" ht="15.75" hidden="1" x14ac:dyDescent="0.25">
      <c r="B65" s="57">
        <v>1.0900000000000001</v>
      </c>
      <c r="C65" s="10" t="s">
        <v>558</v>
      </c>
      <c r="D65" s="58">
        <f>SUM(D66)</f>
        <v>3650000</v>
      </c>
      <c r="E65" s="59">
        <f t="shared" si="1"/>
        <v>6.9153301256366011E-4</v>
      </c>
    </row>
    <row r="66" spans="2:5" hidden="1" x14ac:dyDescent="0.2">
      <c r="B66" s="65" t="s">
        <v>381</v>
      </c>
      <c r="C66" s="66" t="s">
        <v>672</v>
      </c>
      <c r="D66" s="67">
        <f>IFERROR(VLOOKUP(B66,'DataT5-8'!$A$5:$C$68,3,0),0)</f>
        <v>3650000</v>
      </c>
      <c r="E66" s="68">
        <f t="shared" ref="E66:E97" si="2">D66/$D$110</f>
        <v>6.9153301256366011E-4</v>
      </c>
    </row>
    <row r="67" spans="2:5" s="12" customFormat="1" ht="15.75" hidden="1" x14ac:dyDescent="0.25">
      <c r="B67" s="70">
        <v>2</v>
      </c>
      <c r="C67" s="71" t="s">
        <v>788</v>
      </c>
      <c r="D67" s="72">
        <f>D68+D72+D74+D76+D78</f>
        <v>15910182.050000001</v>
      </c>
      <c r="E67" s="73">
        <f t="shared" si="2"/>
        <v>3.0143605817733615E-3</v>
      </c>
    </row>
    <row r="68" spans="2:5" s="12" customFormat="1" ht="15.75" hidden="1" x14ac:dyDescent="0.25">
      <c r="B68" s="57">
        <v>2.0099999999999998</v>
      </c>
      <c r="C68" s="10" t="s">
        <v>566</v>
      </c>
      <c r="D68" s="58">
        <f>SUM(D69:D71)</f>
        <v>2100000</v>
      </c>
      <c r="E68" s="59">
        <f t="shared" si="2"/>
        <v>3.9786830859827021E-4</v>
      </c>
    </row>
    <row r="69" spans="2:5" hidden="1" x14ac:dyDescent="0.2">
      <c r="B69" s="65" t="s">
        <v>391</v>
      </c>
      <c r="C69" s="66" t="s">
        <v>674</v>
      </c>
      <c r="D69" s="67">
        <f>IFERROR(VLOOKUP(B69,'DataT5-8'!$A$5:$C$68,3,0),0)</f>
        <v>2100000</v>
      </c>
      <c r="E69" s="68">
        <f t="shared" si="2"/>
        <v>3.9786830859827021E-4</v>
      </c>
    </row>
    <row r="70" spans="2:5" hidden="1" x14ac:dyDescent="0.2">
      <c r="B70" s="65" t="s">
        <v>392</v>
      </c>
      <c r="C70" s="66" t="s">
        <v>677</v>
      </c>
      <c r="D70" s="67">
        <f>IFERROR(VLOOKUP(B70,'DataT5-8'!$A$5:$C$68,3,0),0)</f>
        <v>0</v>
      </c>
      <c r="E70" s="68">
        <f t="shared" si="2"/>
        <v>0</v>
      </c>
    </row>
    <row r="71" spans="2:5" hidden="1" x14ac:dyDescent="0.2">
      <c r="B71" s="65" t="s">
        <v>394</v>
      </c>
      <c r="C71" s="66" t="s">
        <v>681</v>
      </c>
      <c r="D71" s="67">
        <f>IFERROR(VLOOKUP(B71,'DataT5-8'!$A$5:$C$68,3,0),0)</f>
        <v>0</v>
      </c>
      <c r="E71" s="68">
        <f t="shared" si="2"/>
        <v>0</v>
      </c>
    </row>
    <row r="72" spans="2:5" s="12" customFormat="1" ht="15.75" hidden="1" x14ac:dyDescent="0.25">
      <c r="B72" s="57">
        <v>2.02</v>
      </c>
      <c r="C72" s="10" t="s">
        <v>571</v>
      </c>
      <c r="D72" s="58">
        <f>SUM(D73)</f>
        <v>0</v>
      </c>
      <c r="E72" s="59">
        <f t="shared" si="2"/>
        <v>0</v>
      </c>
    </row>
    <row r="73" spans="2:5" hidden="1" x14ac:dyDescent="0.2">
      <c r="B73" s="65" t="s">
        <v>396</v>
      </c>
      <c r="C73" s="66" t="s">
        <v>683</v>
      </c>
      <c r="D73" s="67">
        <f>IFERROR(VLOOKUP(B73,'DataT5-8'!$A$5:$C$68,3,0),0)</f>
        <v>0</v>
      </c>
      <c r="E73" s="68">
        <f t="shared" si="2"/>
        <v>0</v>
      </c>
    </row>
    <row r="74" spans="2:5" s="12" customFormat="1" ht="15.75" hidden="1" x14ac:dyDescent="0.25">
      <c r="B74" s="57">
        <v>2.0299999999999998</v>
      </c>
      <c r="C74" s="10" t="s">
        <v>405</v>
      </c>
      <c r="D74" s="58">
        <f>SUM(D75)</f>
        <v>0</v>
      </c>
      <c r="E74" s="59">
        <f t="shared" si="2"/>
        <v>0</v>
      </c>
    </row>
    <row r="75" spans="2:5" hidden="1" x14ac:dyDescent="0.2">
      <c r="B75" s="65" t="s">
        <v>399</v>
      </c>
      <c r="C75" s="66" t="s">
        <v>689</v>
      </c>
      <c r="D75" s="67">
        <f>IFERROR(VLOOKUP(B75,'DataT5-8'!$A$5:$C$68,3,0),0)</f>
        <v>0</v>
      </c>
      <c r="E75" s="68">
        <f t="shared" si="2"/>
        <v>0</v>
      </c>
    </row>
    <row r="76" spans="2:5" s="12" customFormat="1" ht="15.75" hidden="1" x14ac:dyDescent="0.25">
      <c r="B76" s="57">
        <v>2.04</v>
      </c>
      <c r="C76" s="10" t="s">
        <v>579</v>
      </c>
      <c r="D76" s="58">
        <f>SUM(D77)</f>
        <v>3232950</v>
      </c>
      <c r="E76" s="59">
        <f t="shared" si="2"/>
        <v>6.1251826108703691E-4</v>
      </c>
    </row>
    <row r="77" spans="2:5" hidden="1" x14ac:dyDescent="0.2">
      <c r="B77" s="65" t="s">
        <v>410</v>
      </c>
      <c r="C77" s="66" t="s">
        <v>696</v>
      </c>
      <c r="D77" s="67">
        <f>IFERROR(VLOOKUP(B77,'DataT5-8'!$A$5:$C$68,3,0),0)</f>
        <v>3232950</v>
      </c>
      <c r="E77" s="68">
        <f t="shared" si="2"/>
        <v>6.1251826108703691E-4</v>
      </c>
    </row>
    <row r="78" spans="2:5" s="12" customFormat="1" ht="15.75" hidden="1" x14ac:dyDescent="0.25">
      <c r="B78" s="57">
        <v>2.99</v>
      </c>
      <c r="C78" s="10" t="s">
        <v>583</v>
      </c>
      <c r="D78" s="58">
        <f>SUM(D79:D85)</f>
        <v>10577232.050000001</v>
      </c>
      <c r="E78" s="59">
        <f t="shared" si="2"/>
        <v>2.0039740120880545E-3</v>
      </c>
    </row>
    <row r="79" spans="2:5" hidden="1" x14ac:dyDescent="0.2">
      <c r="B79" s="65" t="s">
        <v>411</v>
      </c>
      <c r="C79" s="66" t="s">
        <v>698</v>
      </c>
      <c r="D79" s="67">
        <f>IFERROR(VLOOKUP(B79,'DataT5-8'!$A$5:$C$68,3,0),0)</f>
        <v>400000</v>
      </c>
      <c r="E79" s="68">
        <f t="shared" si="2"/>
        <v>7.5784439733003839E-5</v>
      </c>
    </row>
    <row r="80" spans="2:5" hidden="1" x14ac:dyDescent="0.2">
      <c r="B80" s="65" t="s">
        <v>412</v>
      </c>
      <c r="C80" s="66" t="s">
        <v>776</v>
      </c>
      <c r="D80" s="67">
        <f>IFERROR(VLOOKUP(B80,'DataT5-8'!$A$5:$C$68,3,0),0)</f>
        <v>162370</v>
      </c>
      <c r="E80" s="68">
        <f t="shared" si="2"/>
        <v>3.0762798698619586E-5</v>
      </c>
    </row>
    <row r="81" spans="2:5" hidden="1" x14ac:dyDescent="0.2">
      <c r="B81" s="65" t="s">
        <v>413</v>
      </c>
      <c r="C81" s="66" t="s">
        <v>702</v>
      </c>
      <c r="D81" s="67">
        <f>IFERROR(VLOOKUP(B81,'DataT5-8'!$A$5:$C$68,3,0),0)</f>
        <v>6200000</v>
      </c>
      <c r="E81" s="68">
        <f t="shared" si="2"/>
        <v>1.1746588158615596E-3</v>
      </c>
    </row>
    <row r="82" spans="2:5" hidden="1" x14ac:dyDescent="0.2">
      <c r="B82" s="65" t="s">
        <v>414</v>
      </c>
      <c r="C82" s="66" t="s">
        <v>704</v>
      </c>
      <c r="D82" s="67">
        <f>IFERROR(VLOOKUP(B82,'DataT5-8'!$A$5:$C$68,3,0),0)</f>
        <v>3814862.05</v>
      </c>
      <c r="E82" s="68">
        <f t="shared" si="2"/>
        <v>7.2276795779487122E-4</v>
      </c>
    </row>
    <row r="83" spans="2:5" hidden="1" x14ac:dyDescent="0.2">
      <c r="B83" s="65" t="s">
        <v>415</v>
      </c>
      <c r="C83" s="66" t="s">
        <v>706</v>
      </c>
      <c r="D83" s="67">
        <f>IFERROR(VLOOKUP(B83,'DataT5-8'!$A$5:$C$68,3,0),0)</f>
        <v>0</v>
      </c>
      <c r="E83" s="68">
        <f t="shared" si="2"/>
        <v>0</v>
      </c>
    </row>
    <row r="84" spans="2:5" hidden="1" x14ac:dyDescent="0.2">
      <c r="B84" s="65" t="s">
        <v>425</v>
      </c>
      <c r="C84" s="66" t="s">
        <v>708</v>
      </c>
      <c r="D84" s="67">
        <f>IFERROR(VLOOKUP(B84,'DataT5-8'!$A$5:$C$68,3,0),0)</f>
        <v>0</v>
      </c>
      <c r="E84" s="68">
        <f t="shared" si="2"/>
        <v>0</v>
      </c>
    </row>
    <row r="85" spans="2:5" hidden="1" x14ac:dyDescent="0.2">
      <c r="B85" s="65" t="s">
        <v>449</v>
      </c>
      <c r="C85" s="66" t="s">
        <v>766</v>
      </c>
      <c r="D85" s="67">
        <f>IFERROR(VLOOKUP(B85,'DataT5-8'!$A$5:$C$68,3,0),0)</f>
        <v>0</v>
      </c>
      <c r="E85" s="68">
        <f t="shared" si="2"/>
        <v>0</v>
      </c>
    </row>
    <row r="86" spans="2:5" s="12" customFormat="1" ht="15.75" hidden="1" x14ac:dyDescent="0.25">
      <c r="B86" s="70">
        <v>5</v>
      </c>
      <c r="C86" s="71" t="s">
        <v>789</v>
      </c>
      <c r="D86" s="72">
        <f>D87+D96+D98</f>
        <v>378827730</v>
      </c>
      <c r="E86" s="73">
        <f t="shared" si="2"/>
        <v>7.1773118183439136E-2</v>
      </c>
    </row>
    <row r="87" spans="2:5" hidden="1" x14ac:dyDescent="0.2">
      <c r="B87" s="57">
        <v>5.01</v>
      </c>
      <c r="C87" s="10" t="s">
        <v>603</v>
      </c>
      <c r="D87" s="58">
        <f>SUM(D88:D95)</f>
        <v>156087730</v>
      </c>
      <c r="E87" s="59">
        <f t="shared" si="2"/>
        <v>2.9572552918115939E-2</v>
      </c>
    </row>
    <row r="88" spans="2:5" hidden="1" x14ac:dyDescent="0.2">
      <c r="B88" s="65" t="s">
        <v>717</v>
      </c>
      <c r="C88" s="66" t="s">
        <v>719</v>
      </c>
      <c r="D88" s="67">
        <f>IFERROR(VLOOKUP(B88,'DataT5-8'!$A$5:$C$68,3,0),0)</f>
        <v>0</v>
      </c>
      <c r="E88" s="68">
        <f t="shared" si="2"/>
        <v>0</v>
      </c>
    </row>
    <row r="89" spans="2:5" hidden="1" x14ac:dyDescent="0.2">
      <c r="B89" s="65" t="s">
        <v>728</v>
      </c>
      <c r="C89" s="66" t="s">
        <v>712</v>
      </c>
      <c r="D89" s="67">
        <f>IFERROR(VLOOKUP(B89,'DataT5-8'!$A$5:$C$68,3,0),0)</f>
        <v>0</v>
      </c>
      <c r="E89" s="68">
        <f t="shared" si="2"/>
        <v>0</v>
      </c>
    </row>
    <row r="90" spans="2:5" hidden="1" x14ac:dyDescent="0.2">
      <c r="B90" s="65" t="s">
        <v>731</v>
      </c>
      <c r="C90" s="66" t="s">
        <v>733</v>
      </c>
      <c r="D90" s="67">
        <f>IFERROR(VLOOKUP(B90,'DataT5-8'!$A$5:$C$68,3,0),0)</f>
        <v>4395730</v>
      </c>
      <c r="E90" s="68">
        <f t="shared" si="2"/>
        <v>8.3281983816889252E-4</v>
      </c>
    </row>
    <row r="91" spans="2:5" hidden="1" x14ac:dyDescent="0.2">
      <c r="B91" s="65" t="s">
        <v>736</v>
      </c>
      <c r="C91" s="66" t="s">
        <v>716</v>
      </c>
      <c r="D91" s="67">
        <f>IFERROR(VLOOKUP(B91,'DataT5-8'!$A$5:$C$68,3,0),0)</f>
        <v>0</v>
      </c>
      <c r="E91" s="68">
        <f t="shared" si="2"/>
        <v>0</v>
      </c>
    </row>
    <row r="92" spans="2:5" hidden="1" x14ac:dyDescent="0.2">
      <c r="B92" s="65" t="s">
        <v>739</v>
      </c>
      <c r="C92" s="66" t="s">
        <v>727</v>
      </c>
      <c r="D92" s="67">
        <f>IFERROR(VLOOKUP(B92,'DataT5-8'!$A$5:$C$68,3,0),0)</f>
        <v>148932000</v>
      </c>
      <c r="E92" s="68">
        <f t="shared" si="2"/>
        <v>2.8216820445789322E-2</v>
      </c>
    </row>
    <row r="93" spans="2:5" hidden="1" x14ac:dyDescent="0.2">
      <c r="B93" s="65" t="s">
        <v>743</v>
      </c>
      <c r="C93" s="66" t="s">
        <v>730</v>
      </c>
      <c r="D93" s="67">
        <f>IFERROR(VLOOKUP(B93,'DataT5-8'!$A$5:$C$68,3,0),0)</f>
        <v>0</v>
      </c>
      <c r="E93" s="68">
        <f t="shared" si="2"/>
        <v>0</v>
      </c>
    </row>
    <row r="94" spans="2:5" hidden="1" x14ac:dyDescent="0.2">
      <c r="B94" s="65" t="s">
        <v>746</v>
      </c>
      <c r="C94" s="66" t="s">
        <v>748</v>
      </c>
      <c r="D94" s="67">
        <f>IFERROR(VLOOKUP(B94,'DataT5-8'!$A$5:$C$68,3,0),0)</f>
        <v>0</v>
      </c>
      <c r="E94" s="68">
        <f t="shared" si="2"/>
        <v>0</v>
      </c>
    </row>
    <row r="95" spans="2:5" hidden="1" x14ac:dyDescent="0.2">
      <c r="B95" s="65" t="s">
        <v>751</v>
      </c>
      <c r="C95" s="66" t="s">
        <v>735</v>
      </c>
      <c r="D95" s="67">
        <f>IFERROR(VLOOKUP(B95,'DataT5-8'!$A$5:$C$68,3,0),0)</f>
        <v>2760000</v>
      </c>
      <c r="E95" s="68">
        <f t="shared" si="2"/>
        <v>5.2291263415772649E-4</v>
      </c>
    </row>
    <row r="96" spans="2:5" hidden="1" x14ac:dyDescent="0.2">
      <c r="B96" s="57">
        <v>5.03</v>
      </c>
      <c r="C96" s="10" t="s">
        <v>611</v>
      </c>
      <c r="D96" s="58">
        <f>SUM(D97)</f>
        <v>0</v>
      </c>
      <c r="E96" s="59">
        <f t="shared" si="2"/>
        <v>0</v>
      </c>
    </row>
    <row r="97" spans="2:9" hidden="1" x14ac:dyDescent="0.2">
      <c r="B97" s="65" t="s">
        <v>760</v>
      </c>
      <c r="C97" s="66" t="s">
        <v>738</v>
      </c>
      <c r="D97" s="67">
        <f>IFERROR(VLOOKUP(B97,'DataT5-8'!$A$5:$C$68,3,0),0)</f>
        <v>0</v>
      </c>
      <c r="E97" s="68">
        <f t="shared" si="2"/>
        <v>0</v>
      </c>
    </row>
    <row r="98" spans="2:9" hidden="1" x14ac:dyDescent="0.2">
      <c r="B98" s="57">
        <v>5.99</v>
      </c>
      <c r="C98" s="10" t="s">
        <v>615</v>
      </c>
      <c r="D98" s="58">
        <f>SUM(D99)</f>
        <v>222740000</v>
      </c>
      <c r="E98" s="59">
        <f t="shared" ref="E98:E110" si="3">D98/$D$110</f>
        <v>4.2200565265323189E-2</v>
      </c>
    </row>
    <row r="99" spans="2:9" hidden="1" x14ac:dyDescent="0.2">
      <c r="B99" s="65" t="s">
        <v>761</v>
      </c>
      <c r="C99" s="66" t="s">
        <v>742</v>
      </c>
      <c r="D99" s="67">
        <f>IFERROR(VLOOKUP(B99,'DataT5-8'!$A$5:$C$68,3,0),0)</f>
        <v>222740000</v>
      </c>
      <c r="E99" s="68">
        <f t="shared" si="3"/>
        <v>4.2200565265323189E-2</v>
      </c>
    </row>
    <row r="100" spans="2:9" s="12" customFormat="1" ht="15.75" x14ac:dyDescent="0.25">
      <c r="B100" s="70">
        <v>6</v>
      </c>
      <c r="C100" s="71" t="s">
        <v>388</v>
      </c>
      <c r="D100" s="72">
        <f>D101+D104</f>
        <v>84367444.980000004</v>
      </c>
      <c r="E100" s="73">
        <f t="shared" si="3"/>
        <v>1.598434887378582E-2</v>
      </c>
    </row>
    <row r="101" spans="2:9" s="12" customFormat="1" ht="15.75" x14ac:dyDescent="0.25">
      <c r="B101" s="57">
        <v>6.03</v>
      </c>
      <c r="C101" s="10" t="s">
        <v>588</v>
      </c>
      <c r="D101" s="58">
        <f>SUM(D102:D103)</f>
        <v>84367444.980000004</v>
      </c>
      <c r="E101" s="59">
        <f t="shared" si="3"/>
        <v>1.598434887378582E-2</v>
      </c>
    </row>
    <row r="102" spans="2:9" x14ac:dyDescent="0.2">
      <c r="B102" s="65" t="s">
        <v>450</v>
      </c>
      <c r="C102" s="66" t="s">
        <v>745</v>
      </c>
      <c r="D102" s="67">
        <f>IFERROR(VLOOKUP(B102,'DataT5-8'!$A$5:$C$68,3,0),0)</f>
        <v>44527444.980000004</v>
      </c>
      <c r="E102" s="68">
        <f t="shared" si="3"/>
        <v>8.4362186763786377E-3</v>
      </c>
    </row>
    <row r="103" spans="2:9" x14ac:dyDescent="0.2">
      <c r="B103" s="65" t="s">
        <v>767</v>
      </c>
      <c r="C103" s="66" t="s">
        <v>769</v>
      </c>
      <c r="D103" s="67">
        <f>IFERROR(VLOOKUP(B103,'DataT5-8'!$A$5:$C$68,3,0),0)</f>
        <v>39840000</v>
      </c>
      <c r="E103" s="68">
        <f t="shared" si="3"/>
        <v>7.5481301974071827E-3</v>
      </c>
    </row>
    <row r="104" spans="2:9" s="12" customFormat="1" ht="15.75" hidden="1" x14ac:dyDescent="0.25">
      <c r="B104" s="57">
        <v>6.06</v>
      </c>
      <c r="C104" s="10" t="s">
        <v>592</v>
      </c>
      <c r="D104" s="58">
        <f>SUM(D105)</f>
        <v>0</v>
      </c>
      <c r="E104" s="59">
        <f t="shared" si="3"/>
        <v>0</v>
      </c>
    </row>
    <row r="105" spans="2:9" hidden="1" x14ac:dyDescent="0.2">
      <c r="B105" s="65" t="s">
        <v>770</v>
      </c>
      <c r="C105" s="66" t="s">
        <v>750</v>
      </c>
      <c r="D105" s="67">
        <f>IFERROR(VLOOKUP(B105,'DataT5-8'!$A$5:$C$68,3,0),0)</f>
        <v>0</v>
      </c>
      <c r="E105" s="68">
        <f t="shared" si="3"/>
        <v>0</v>
      </c>
    </row>
    <row r="106" spans="2:9" s="12" customFormat="1" ht="15.75" hidden="1" x14ac:dyDescent="0.25">
      <c r="B106" s="54">
        <v>9</v>
      </c>
      <c r="C106" s="12" t="s">
        <v>790</v>
      </c>
      <c r="D106" s="55">
        <f>D107</f>
        <v>0</v>
      </c>
      <c r="E106" s="56">
        <f t="shared" si="3"/>
        <v>0</v>
      </c>
    </row>
    <row r="107" spans="2:9" s="12" customFormat="1" ht="15.75" hidden="1" x14ac:dyDescent="0.25">
      <c r="B107" s="57">
        <v>9.02</v>
      </c>
      <c r="C107" s="10" t="s">
        <v>598</v>
      </c>
      <c r="D107" s="58">
        <f>SUM(D108:D109)</f>
        <v>0</v>
      </c>
      <c r="E107" s="59">
        <f t="shared" si="3"/>
        <v>0</v>
      </c>
      <c r="F107" s="66"/>
      <c r="G107" s="67"/>
      <c r="H107" s="68"/>
      <c r="I107" s="10"/>
    </row>
    <row r="108" spans="2:9" hidden="1" x14ac:dyDescent="0.2">
      <c r="B108" s="65" t="s">
        <v>773</v>
      </c>
      <c r="C108" s="66" t="s">
        <v>753</v>
      </c>
      <c r="D108" s="67">
        <f>IFERROR(VLOOKUP(B108,'DataT5-8'!$A$5:$C$68,3,0),0)</f>
        <v>0</v>
      </c>
      <c r="E108" s="68">
        <f t="shared" si="3"/>
        <v>0</v>
      </c>
    </row>
    <row r="109" spans="2:9" hidden="1" x14ac:dyDescent="0.2">
      <c r="B109" s="65" t="s">
        <v>775</v>
      </c>
      <c r="C109" s="66" t="s">
        <v>772</v>
      </c>
      <c r="D109" s="67">
        <f>IFERROR(VLOOKUP(B109,'DataT5-8'!$A$5:$C$68,3,0),0)</f>
        <v>0</v>
      </c>
      <c r="E109" s="68">
        <f t="shared" si="3"/>
        <v>0</v>
      </c>
    </row>
    <row r="110" spans="2:9" s="12" customFormat="1" ht="15.75" hidden="1" x14ac:dyDescent="0.25">
      <c r="B110" s="74" t="s">
        <v>791</v>
      </c>
      <c r="C110" s="75" t="s">
        <v>791</v>
      </c>
      <c r="D110" s="72">
        <f>D106+D100+D86+D67+D25+D2</f>
        <v>5278128352.0632992</v>
      </c>
      <c r="E110" s="76">
        <f t="shared" si="3"/>
        <v>1</v>
      </c>
    </row>
    <row r="112" spans="2:9" x14ac:dyDescent="0.2">
      <c r="D112" s="62"/>
    </row>
  </sheetData>
  <dataConsolidate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FA11-F018-49BC-9ABC-4281A0B2A3D5}">
  <dimension ref="A1:K141"/>
  <sheetViews>
    <sheetView showGridLines="0" view="pageBreakPreview" zoomScaleNormal="100" zoomScaleSheetLayoutView="100" workbookViewId="0">
      <pane ySplit="7" topLeftCell="A8" activePane="bottomLeft" state="frozen"/>
      <selection pane="bottomLeft" activeCell="H23" sqref="H23"/>
    </sheetView>
  </sheetViews>
  <sheetFormatPr baseColWidth="10" defaultColWidth="14.42578125" defaultRowHeight="15" customHeight="1" x14ac:dyDescent="0.2"/>
  <cols>
    <col min="1" max="1" width="19" style="81" customWidth="1"/>
    <col min="2" max="2" width="22.140625" style="81" customWidth="1"/>
    <col min="3" max="3" width="15.28515625" style="81" bestFit="1" customWidth="1"/>
    <col min="4" max="4" width="17.42578125" style="81" bestFit="1" customWidth="1"/>
    <col min="5" max="5" width="23.7109375" style="81" bestFit="1" customWidth="1"/>
    <col min="6" max="6" width="15.28515625" style="81" bestFit="1" customWidth="1"/>
    <col min="7" max="7" width="16.7109375" style="81" customWidth="1"/>
    <col min="8" max="8" width="13.7109375" style="81" bestFit="1" customWidth="1"/>
    <col min="9" max="9" width="15.85546875" style="81" hidden="1" customWidth="1"/>
    <col min="10" max="10" width="13.7109375" style="81" bestFit="1" customWidth="1"/>
    <col min="11" max="11" width="12.7109375" style="81" customWidth="1"/>
    <col min="12" max="16384" width="14.42578125" style="81"/>
  </cols>
  <sheetData>
    <row r="1" spans="1:11" ht="12.75" customHeight="1" x14ac:dyDescent="0.2">
      <c r="A1" s="78"/>
      <c r="B1" s="78"/>
      <c r="C1" s="79"/>
      <c r="D1" s="79"/>
      <c r="E1" s="78"/>
      <c r="F1" s="78"/>
      <c r="G1" s="80"/>
      <c r="H1" s="80"/>
      <c r="I1" s="80"/>
      <c r="J1" s="80"/>
      <c r="K1" s="78"/>
    </row>
    <row r="2" spans="1:11" ht="15.75" customHeight="1" x14ac:dyDescent="0.2">
      <c r="A2" s="159" t="s">
        <v>860</v>
      </c>
      <c r="B2" s="160"/>
      <c r="C2" s="160"/>
      <c r="D2" s="160"/>
      <c r="E2" s="160"/>
      <c r="F2" s="160"/>
      <c r="G2" s="160"/>
      <c r="H2" s="160"/>
      <c r="I2" s="160"/>
      <c r="J2" s="160"/>
      <c r="K2" s="78"/>
    </row>
    <row r="3" spans="1:11" ht="15.75" customHeight="1" x14ac:dyDescent="0.2">
      <c r="A3" s="161" t="s">
        <v>861</v>
      </c>
      <c r="B3" s="162"/>
      <c r="C3" s="162"/>
      <c r="D3" s="162"/>
      <c r="E3" s="162"/>
      <c r="F3" s="162"/>
      <c r="G3" s="162"/>
      <c r="H3" s="162"/>
      <c r="I3" s="162"/>
      <c r="J3" s="162"/>
      <c r="K3" s="78"/>
    </row>
    <row r="4" spans="1:11" ht="45" hidden="1" customHeight="1" x14ac:dyDescent="0.2">
      <c r="A4" s="163" t="s">
        <v>862</v>
      </c>
      <c r="B4" s="160"/>
      <c r="C4" s="160"/>
      <c r="D4" s="160"/>
      <c r="E4" s="160"/>
      <c r="F4" s="160"/>
      <c r="G4" s="160"/>
      <c r="H4" s="160"/>
      <c r="I4" s="160"/>
      <c r="J4" s="160"/>
      <c r="K4" s="78"/>
    </row>
    <row r="5" spans="1:11" ht="16.5" customHeight="1" thickBot="1" x14ac:dyDescent="0.25">
      <c r="A5" s="163"/>
      <c r="B5" s="162"/>
      <c r="C5" s="162"/>
      <c r="D5" s="162"/>
      <c r="E5" s="162"/>
      <c r="F5" s="162"/>
      <c r="G5" s="162"/>
      <c r="H5" s="162"/>
      <c r="I5" s="162"/>
      <c r="J5" s="162"/>
      <c r="K5" s="78"/>
    </row>
    <row r="6" spans="1:11" ht="15" customHeight="1" x14ac:dyDescent="0.25">
      <c r="A6" s="164" t="s">
        <v>863</v>
      </c>
      <c r="B6" s="166" t="s">
        <v>864</v>
      </c>
      <c r="C6" s="168" t="s">
        <v>865</v>
      </c>
      <c r="D6" s="168" t="s">
        <v>866</v>
      </c>
      <c r="E6" s="169" t="s">
        <v>867</v>
      </c>
      <c r="F6" s="166" t="s">
        <v>865</v>
      </c>
      <c r="G6" s="171" t="s">
        <v>868</v>
      </c>
      <c r="H6" s="172"/>
      <c r="I6" s="172"/>
      <c r="J6" s="173"/>
      <c r="K6" s="82"/>
    </row>
    <row r="7" spans="1:11" ht="31.5" customHeight="1" x14ac:dyDescent="0.2">
      <c r="A7" s="165"/>
      <c r="B7" s="167"/>
      <c r="C7" s="167"/>
      <c r="D7" s="167"/>
      <c r="E7" s="170"/>
      <c r="F7" s="167"/>
      <c r="G7" s="83" t="s">
        <v>869</v>
      </c>
      <c r="H7" s="83" t="s">
        <v>870</v>
      </c>
      <c r="I7" s="84" t="s">
        <v>871</v>
      </c>
      <c r="J7" s="85" t="s">
        <v>872</v>
      </c>
      <c r="K7" s="86"/>
    </row>
    <row r="8" spans="1:11" ht="12.75" customHeight="1" x14ac:dyDescent="0.2">
      <c r="A8" s="150" t="s">
        <v>873</v>
      </c>
      <c r="B8" s="152" t="s">
        <v>814</v>
      </c>
      <c r="C8" s="155">
        <v>5277208660.0600004</v>
      </c>
      <c r="D8" s="157" t="s">
        <v>786</v>
      </c>
      <c r="E8" s="87" t="s">
        <v>461</v>
      </c>
      <c r="F8" s="88">
        <f>SUM(G8:J8)</f>
        <v>3058944401.27</v>
      </c>
      <c r="G8" s="89">
        <v>3058944401.27</v>
      </c>
      <c r="H8" s="89">
        <v>0</v>
      </c>
      <c r="I8" s="89">
        <v>0</v>
      </c>
      <c r="J8" s="90">
        <v>0</v>
      </c>
      <c r="K8" s="78"/>
    </row>
    <row r="9" spans="1:11" ht="12.75" x14ac:dyDescent="0.2">
      <c r="A9" s="151"/>
      <c r="B9" s="153"/>
      <c r="C9" s="156"/>
      <c r="D9" s="158"/>
      <c r="E9" s="87" t="s">
        <v>475</v>
      </c>
      <c r="F9" s="88">
        <f>SUM(G9:J9)</f>
        <v>1740078593.76</v>
      </c>
      <c r="G9" s="91">
        <v>1740078593.76</v>
      </c>
      <c r="H9" s="91">
        <v>0</v>
      </c>
      <c r="I9" s="91">
        <v>0</v>
      </c>
      <c r="J9" s="92">
        <v>0</v>
      </c>
      <c r="K9" s="78"/>
    </row>
    <row r="10" spans="1:11" ht="12.75" x14ac:dyDescent="0.2">
      <c r="A10" s="93"/>
      <c r="B10" s="153"/>
      <c r="C10" s="89"/>
      <c r="D10" s="94"/>
      <c r="E10" s="87" t="s">
        <v>403</v>
      </c>
      <c r="F10" s="88">
        <f t="shared" ref="F10:F12" si="0">SUM(G10:J10)</f>
        <v>15910182.050000001</v>
      </c>
      <c r="G10" s="89">
        <v>15910182.050000001</v>
      </c>
      <c r="H10" s="89">
        <v>0</v>
      </c>
      <c r="I10" s="89">
        <v>0</v>
      </c>
      <c r="J10" s="90">
        <v>0</v>
      </c>
      <c r="K10" s="78"/>
    </row>
    <row r="11" spans="1:11" ht="12.75" customHeight="1" x14ac:dyDescent="0.2">
      <c r="A11" s="93"/>
      <c r="B11" s="153"/>
      <c r="C11" s="89"/>
      <c r="D11" s="94"/>
      <c r="E11" s="87" t="s">
        <v>490</v>
      </c>
      <c r="F11" s="88">
        <f>SUM(G11:J11)</f>
        <v>378827730</v>
      </c>
      <c r="G11" s="91">
        <v>0</v>
      </c>
      <c r="H11" s="89">
        <v>378827730</v>
      </c>
      <c r="I11" s="89">
        <v>0</v>
      </c>
      <c r="J11" s="90">
        <v>0</v>
      </c>
      <c r="K11" s="79"/>
    </row>
    <row r="12" spans="1:11" ht="12.75" customHeight="1" x14ac:dyDescent="0.2">
      <c r="A12" s="93"/>
      <c r="B12" s="153"/>
      <c r="C12" s="89"/>
      <c r="D12" s="94"/>
      <c r="E12" s="95" t="s">
        <v>498</v>
      </c>
      <c r="F12" s="88">
        <f t="shared" si="0"/>
        <v>84367444.980000004</v>
      </c>
      <c r="G12" s="91">
        <v>84367444.980000004</v>
      </c>
      <c r="H12" s="91">
        <v>0</v>
      </c>
      <c r="I12" s="91">
        <v>0</v>
      </c>
      <c r="J12" s="92">
        <v>0</v>
      </c>
      <c r="K12" s="79"/>
    </row>
    <row r="13" spans="1:11" ht="12.75" customHeight="1" x14ac:dyDescent="0.2">
      <c r="A13" s="93"/>
      <c r="B13" s="154"/>
      <c r="C13" s="89"/>
      <c r="D13" s="94"/>
      <c r="E13" s="96" t="s">
        <v>506</v>
      </c>
      <c r="F13" s="88">
        <f>SUM(G13:J13)</f>
        <v>0</v>
      </c>
      <c r="G13" s="91">
        <v>0</v>
      </c>
      <c r="H13" s="91">
        <v>0</v>
      </c>
      <c r="I13" s="97">
        <v>0</v>
      </c>
      <c r="J13" s="92">
        <v>0</v>
      </c>
      <c r="K13" s="79"/>
    </row>
    <row r="14" spans="1:11" ht="12.75" customHeight="1" x14ac:dyDescent="0.2">
      <c r="A14" s="118" t="s">
        <v>813</v>
      </c>
      <c r="B14" s="107" t="s">
        <v>815</v>
      </c>
      <c r="C14" s="119">
        <v>919692</v>
      </c>
      <c r="D14" s="94"/>
      <c r="E14" s="87" t="s">
        <v>475</v>
      </c>
      <c r="F14" s="120"/>
      <c r="G14" s="108">
        <v>919692</v>
      </c>
      <c r="H14" s="108">
        <v>0</v>
      </c>
      <c r="I14" s="97"/>
      <c r="J14" s="121">
        <v>0</v>
      </c>
      <c r="K14" s="79"/>
    </row>
    <row r="15" spans="1:11" ht="13.5" customHeight="1" thickBot="1" x14ac:dyDescent="0.25">
      <c r="A15" s="98" t="s">
        <v>791</v>
      </c>
      <c r="B15" s="99"/>
      <c r="C15" s="99">
        <f>SUM(C8:C14)</f>
        <v>5278128352.0600004</v>
      </c>
      <c r="D15" s="100"/>
      <c r="E15" s="99" t="s">
        <v>874</v>
      </c>
      <c r="F15" s="101">
        <f>SUM(F8:F13)</f>
        <v>5278128352.0599995</v>
      </c>
      <c r="G15" s="99">
        <f>SUM(G8:G14)</f>
        <v>4900220314.0599995</v>
      </c>
      <c r="H15" s="99">
        <f>SUM(H8:H14)</f>
        <v>378827730</v>
      </c>
      <c r="I15" s="99">
        <f>SUM(I8:I13)</f>
        <v>0</v>
      </c>
      <c r="J15" s="102">
        <f>SUM(J8:J14)</f>
        <v>0</v>
      </c>
      <c r="K15" s="78"/>
    </row>
    <row r="16" spans="1:11" ht="12.75" customHeight="1" x14ac:dyDescent="0.2">
      <c r="A16" s="78"/>
      <c r="B16" s="78"/>
      <c r="C16" s="79"/>
      <c r="D16" s="103"/>
      <c r="E16" s="103"/>
      <c r="F16" s="103"/>
      <c r="G16" s="79"/>
      <c r="H16" s="79"/>
      <c r="I16" s="79"/>
      <c r="J16" s="79"/>
      <c r="K16" s="78"/>
    </row>
    <row r="17" spans="1:11" ht="12.75" customHeight="1" x14ac:dyDescent="0.2">
      <c r="A17" s="78"/>
      <c r="B17" s="78"/>
      <c r="C17" s="79"/>
      <c r="D17" s="78"/>
      <c r="F17" s="78"/>
      <c r="G17" s="79"/>
      <c r="H17" s="79"/>
      <c r="I17" s="79"/>
      <c r="J17" s="79"/>
      <c r="K17" s="78"/>
    </row>
    <row r="18" spans="1:11" ht="12.75" customHeight="1" x14ac:dyDescent="0.2">
      <c r="A18" s="78"/>
      <c r="B18" s="78"/>
      <c r="C18" s="79"/>
      <c r="D18" s="79"/>
      <c r="E18" s="79"/>
      <c r="F18" s="78"/>
      <c r="G18" s="79"/>
      <c r="H18" s="79"/>
      <c r="I18" s="79"/>
      <c r="J18" s="79"/>
      <c r="K18" s="78"/>
    </row>
    <row r="19" spans="1:11" ht="20.25" customHeight="1" x14ac:dyDescent="0.3">
      <c r="A19" s="104" t="s">
        <v>875</v>
      </c>
      <c r="B19" s="105"/>
      <c r="C19" s="78"/>
      <c r="D19" s="79"/>
      <c r="E19" s="78"/>
      <c r="F19" s="78"/>
      <c r="G19" s="79"/>
      <c r="H19" s="79"/>
      <c r="I19" s="79"/>
      <c r="J19" s="79"/>
      <c r="K19" s="78"/>
    </row>
    <row r="20" spans="1:11" ht="12.75" customHeight="1" x14ac:dyDescent="0.2">
      <c r="A20" s="78"/>
      <c r="B20" s="78"/>
      <c r="C20" s="79"/>
      <c r="D20" s="78"/>
      <c r="E20" s="78"/>
      <c r="F20" s="78"/>
      <c r="G20" s="79"/>
      <c r="H20" s="79"/>
      <c r="I20" s="79"/>
      <c r="J20" s="79"/>
      <c r="K20" s="78"/>
    </row>
    <row r="21" spans="1:11" ht="12.75" customHeight="1" x14ac:dyDescent="0.2">
      <c r="A21" s="78"/>
      <c r="B21" s="78"/>
      <c r="C21" s="79"/>
      <c r="D21" s="79"/>
      <c r="E21" s="78"/>
      <c r="F21" s="78"/>
      <c r="G21" s="79"/>
      <c r="H21" s="79"/>
      <c r="I21" s="79"/>
      <c r="J21" s="79"/>
      <c r="K21" s="78"/>
    </row>
    <row r="22" spans="1:11" ht="12.75" customHeight="1" x14ac:dyDescent="0.2">
      <c r="A22" s="78"/>
      <c r="B22" s="78"/>
      <c r="C22" s="79"/>
      <c r="D22" s="79"/>
      <c r="E22" s="78"/>
      <c r="F22" s="78"/>
      <c r="G22" s="79"/>
      <c r="H22" s="79"/>
      <c r="I22" s="79"/>
      <c r="J22" s="79"/>
      <c r="K22" s="78"/>
    </row>
    <row r="23" spans="1:11" ht="12.75" customHeight="1" x14ac:dyDescent="0.2">
      <c r="A23" s="78"/>
      <c r="B23" s="78"/>
      <c r="C23" s="79"/>
      <c r="D23" s="79"/>
      <c r="E23" s="78"/>
      <c r="F23" s="78"/>
      <c r="G23" s="79"/>
      <c r="H23" s="79"/>
      <c r="I23" s="79"/>
      <c r="J23" s="79"/>
      <c r="K23" s="78"/>
    </row>
    <row r="24" spans="1:11" ht="12.75" customHeight="1" x14ac:dyDescent="0.2">
      <c r="A24" s="78"/>
      <c r="B24" s="78"/>
      <c r="C24" s="79"/>
      <c r="D24" s="79"/>
      <c r="E24" s="78"/>
      <c r="F24" s="78"/>
      <c r="G24" s="79"/>
      <c r="H24" s="79"/>
      <c r="I24" s="79"/>
      <c r="J24" s="79"/>
      <c r="K24" s="78"/>
    </row>
    <row r="25" spans="1:11" ht="12.75" customHeight="1" x14ac:dyDescent="0.2">
      <c r="A25" s="78"/>
      <c r="B25" s="78"/>
      <c r="C25" s="79"/>
      <c r="D25" s="79"/>
      <c r="E25" s="78"/>
      <c r="F25" s="78"/>
      <c r="G25" s="79"/>
      <c r="H25" s="79"/>
      <c r="I25" s="79"/>
      <c r="J25" s="79"/>
      <c r="K25" s="78"/>
    </row>
    <row r="26" spans="1:11" ht="12.75" customHeight="1" x14ac:dyDescent="0.2">
      <c r="A26" s="78"/>
      <c r="B26" s="78"/>
      <c r="C26" s="79"/>
      <c r="D26" s="79"/>
      <c r="E26" s="78"/>
      <c r="F26" s="78"/>
      <c r="G26" s="79"/>
      <c r="H26" s="79"/>
      <c r="I26" s="79"/>
      <c r="J26" s="79"/>
      <c r="K26" s="78"/>
    </row>
    <row r="27" spans="1:11" ht="12.75" customHeight="1" x14ac:dyDescent="0.2">
      <c r="A27" s="78"/>
      <c r="B27" s="78"/>
      <c r="C27" s="79"/>
      <c r="D27" s="79"/>
      <c r="E27" s="78"/>
      <c r="F27" s="78"/>
      <c r="G27" s="79"/>
      <c r="H27" s="79"/>
      <c r="I27" s="79"/>
      <c r="J27" s="79"/>
      <c r="K27" s="78"/>
    </row>
    <row r="28" spans="1:11" ht="12.75" customHeight="1" x14ac:dyDescent="0.2">
      <c r="A28" s="78"/>
      <c r="B28" s="78"/>
      <c r="C28" s="79"/>
      <c r="D28" s="79"/>
      <c r="E28" s="78"/>
      <c r="F28" s="78"/>
      <c r="G28" s="79"/>
      <c r="H28" s="79"/>
      <c r="I28" s="79"/>
      <c r="J28" s="79"/>
      <c r="K28" s="78"/>
    </row>
    <row r="29" spans="1:11" ht="12.75" customHeight="1" x14ac:dyDescent="0.2">
      <c r="A29" s="78"/>
      <c r="B29" s="78"/>
      <c r="C29" s="79"/>
      <c r="D29" s="79"/>
      <c r="E29" s="78"/>
      <c r="F29" s="78"/>
      <c r="G29" s="79"/>
      <c r="H29" s="79"/>
      <c r="I29" s="79"/>
      <c r="J29" s="79"/>
      <c r="K29" s="78"/>
    </row>
    <row r="30" spans="1:11" ht="12.75" customHeight="1" x14ac:dyDescent="0.2">
      <c r="A30" s="78"/>
      <c r="B30" s="78"/>
      <c r="C30" s="79"/>
      <c r="D30" s="79"/>
      <c r="E30" s="78"/>
      <c r="F30" s="78"/>
      <c r="G30" s="79"/>
      <c r="H30" s="79"/>
      <c r="I30" s="79"/>
      <c r="J30" s="79"/>
      <c r="K30" s="78"/>
    </row>
    <row r="31" spans="1:11" ht="12.75" customHeight="1" x14ac:dyDescent="0.2">
      <c r="A31" s="78"/>
      <c r="B31" s="78"/>
      <c r="C31" s="79"/>
      <c r="D31" s="79"/>
      <c r="E31" s="78"/>
      <c r="F31" s="78"/>
      <c r="G31" s="79"/>
      <c r="H31" s="79"/>
      <c r="I31" s="79"/>
      <c r="J31" s="79"/>
      <c r="K31" s="78"/>
    </row>
    <row r="32" spans="1:11" ht="12.75" customHeight="1" x14ac:dyDescent="0.2">
      <c r="A32" s="78"/>
      <c r="B32" s="78"/>
      <c r="C32" s="79"/>
      <c r="D32" s="79"/>
      <c r="E32" s="78"/>
      <c r="F32" s="78"/>
      <c r="G32" s="79"/>
      <c r="H32" s="79"/>
      <c r="I32" s="79"/>
      <c r="J32" s="79"/>
      <c r="K32" s="78"/>
    </row>
    <row r="33" spans="1:11" ht="12.75" customHeight="1" x14ac:dyDescent="0.2">
      <c r="A33" s="78"/>
      <c r="B33" s="78"/>
      <c r="C33" s="79"/>
      <c r="D33" s="79"/>
      <c r="E33" s="78"/>
      <c r="F33" s="78"/>
      <c r="G33" s="79"/>
      <c r="H33" s="79"/>
      <c r="I33" s="79"/>
      <c r="J33" s="79"/>
      <c r="K33" s="78"/>
    </row>
    <row r="34" spans="1:11" ht="12.75" customHeight="1" x14ac:dyDescent="0.2">
      <c r="A34" s="78"/>
      <c r="B34" s="78"/>
      <c r="C34" s="79"/>
      <c r="D34" s="79"/>
      <c r="E34" s="78"/>
      <c r="F34" s="78"/>
      <c r="G34" s="79"/>
      <c r="H34" s="79"/>
      <c r="I34" s="79"/>
      <c r="J34" s="79"/>
      <c r="K34" s="78"/>
    </row>
    <row r="35" spans="1:11" ht="12.75" customHeight="1" x14ac:dyDescent="0.2">
      <c r="A35" s="78"/>
      <c r="B35" s="78"/>
      <c r="C35" s="79"/>
      <c r="D35" s="79"/>
      <c r="E35" s="78"/>
      <c r="F35" s="78"/>
      <c r="G35" s="79"/>
      <c r="H35" s="79"/>
      <c r="I35" s="79"/>
      <c r="J35" s="79"/>
      <c r="K35" s="78"/>
    </row>
    <row r="36" spans="1:11" ht="12.75" customHeight="1" x14ac:dyDescent="0.2">
      <c r="A36" s="78"/>
      <c r="B36" s="78"/>
      <c r="C36" s="79"/>
      <c r="D36" s="79"/>
      <c r="E36" s="78"/>
      <c r="F36" s="78"/>
      <c r="G36" s="79"/>
      <c r="H36" s="79"/>
      <c r="I36" s="79"/>
      <c r="J36" s="79"/>
      <c r="K36" s="78"/>
    </row>
    <row r="37" spans="1:11" ht="12.75" customHeight="1" x14ac:dyDescent="0.2">
      <c r="A37" s="78"/>
      <c r="B37" s="78"/>
      <c r="C37" s="79"/>
      <c r="D37" s="79"/>
      <c r="E37" s="78"/>
      <c r="F37" s="78"/>
      <c r="G37" s="79"/>
      <c r="H37" s="79"/>
      <c r="I37" s="79"/>
      <c r="J37" s="79"/>
      <c r="K37" s="78"/>
    </row>
    <row r="38" spans="1:11" ht="12.75" customHeight="1" x14ac:dyDescent="0.2">
      <c r="A38" s="78"/>
      <c r="B38" s="78"/>
      <c r="C38" s="79"/>
      <c r="D38" s="79"/>
      <c r="E38" s="78"/>
      <c r="F38" s="78"/>
      <c r="G38" s="79"/>
      <c r="H38" s="79"/>
      <c r="I38" s="79"/>
      <c r="J38" s="79"/>
      <c r="K38" s="78"/>
    </row>
    <row r="39" spans="1:11" ht="12.75" customHeight="1" x14ac:dyDescent="0.2">
      <c r="A39" s="78"/>
      <c r="B39" s="78"/>
      <c r="C39" s="79"/>
      <c r="D39" s="79"/>
      <c r="E39" s="78"/>
      <c r="F39" s="78"/>
      <c r="G39" s="79"/>
      <c r="H39" s="79"/>
      <c r="I39" s="79"/>
      <c r="J39" s="79"/>
      <c r="K39" s="78"/>
    </row>
    <row r="40" spans="1:11" ht="12.75" customHeight="1" x14ac:dyDescent="0.2">
      <c r="A40" s="78"/>
      <c r="B40" s="78"/>
      <c r="C40" s="79"/>
      <c r="D40" s="79"/>
      <c r="E40" s="78"/>
      <c r="F40" s="78"/>
      <c r="G40" s="79"/>
      <c r="H40" s="79"/>
      <c r="I40" s="79"/>
      <c r="J40" s="79"/>
      <c r="K40" s="78"/>
    </row>
    <row r="41" spans="1:11" ht="12.75" customHeight="1" x14ac:dyDescent="0.2">
      <c r="A41" s="78"/>
      <c r="B41" s="78"/>
      <c r="C41" s="79"/>
      <c r="D41" s="79"/>
      <c r="E41" s="78"/>
      <c r="F41" s="78"/>
      <c r="G41" s="79"/>
      <c r="H41" s="79"/>
      <c r="I41" s="79"/>
      <c r="J41" s="79"/>
      <c r="K41" s="78"/>
    </row>
    <row r="42" spans="1:11" ht="12.75" customHeight="1" x14ac:dyDescent="0.2">
      <c r="A42" s="78"/>
      <c r="B42" s="78"/>
      <c r="C42" s="79"/>
      <c r="D42" s="79"/>
      <c r="E42" s="78"/>
      <c r="F42" s="78"/>
      <c r="G42" s="79"/>
      <c r="H42" s="79"/>
      <c r="I42" s="79"/>
      <c r="J42" s="79"/>
      <c r="K42" s="78"/>
    </row>
    <row r="43" spans="1:11" ht="12.75" customHeight="1" x14ac:dyDescent="0.2">
      <c r="A43" s="78"/>
      <c r="B43" s="78"/>
      <c r="C43" s="79"/>
      <c r="D43" s="79"/>
      <c r="E43" s="78"/>
      <c r="F43" s="78"/>
      <c r="G43" s="79"/>
      <c r="H43" s="79"/>
      <c r="I43" s="79"/>
      <c r="J43" s="79"/>
      <c r="K43" s="78"/>
    </row>
    <row r="44" spans="1:11" ht="12.75" customHeight="1" x14ac:dyDescent="0.2">
      <c r="A44" s="78"/>
      <c r="B44" s="78"/>
      <c r="C44" s="79"/>
      <c r="D44" s="79"/>
      <c r="E44" s="78"/>
      <c r="F44" s="78"/>
      <c r="G44" s="79"/>
      <c r="H44" s="79"/>
      <c r="I44" s="79"/>
      <c r="J44" s="79"/>
      <c r="K44" s="78"/>
    </row>
    <row r="45" spans="1:11" ht="12.75" customHeight="1" x14ac:dyDescent="0.2">
      <c r="A45" s="78"/>
      <c r="B45" s="78"/>
      <c r="C45" s="79"/>
      <c r="D45" s="79"/>
      <c r="E45" s="78"/>
      <c r="F45" s="78"/>
      <c r="G45" s="79"/>
      <c r="H45" s="79"/>
      <c r="I45" s="79"/>
      <c r="J45" s="79"/>
      <c r="K45" s="78"/>
    </row>
    <row r="46" spans="1:11" ht="12.75" customHeight="1" x14ac:dyDescent="0.2">
      <c r="A46" s="78"/>
      <c r="B46" s="78"/>
      <c r="C46" s="79"/>
      <c r="D46" s="79"/>
      <c r="E46" s="78"/>
      <c r="F46" s="78"/>
      <c r="G46" s="79"/>
      <c r="H46" s="79"/>
      <c r="I46" s="79"/>
      <c r="J46" s="79"/>
      <c r="K46" s="78"/>
    </row>
    <row r="47" spans="1:11" ht="12.75" customHeight="1" x14ac:dyDescent="0.2">
      <c r="A47" s="78"/>
      <c r="B47" s="78"/>
      <c r="C47" s="79"/>
      <c r="D47" s="79"/>
      <c r="E47" s="78"/>
      <c r="F47" s="78"/>
      <c r="G47" s="79"/>
      <c r="H47" s="79"/>
      <c r="I47" s="79"/>
      <c r="J47" s="79"/>
      <c r="K47" s="78"/>
    </row>
    <row r="48" spans="1:11" ht="12.75" customHeight="1" x14ac:dyDescent="0.2">
      <c r="A48" s="78"/>
      <c r="B48" s="78"/>
      <c r="C48" s="79"/>
      <c r="D48" s="79"/>
      <c r="E48" s="78"/>
      <c r="F48" s="78"/>
      <c r="G48" s="79"/>
      <c r="H48" s="79"/>
      <c r="I48" s="79"/>
      <c r="J48" s="79"/>
      <c r="K48" s="78"/>
    </row>
    <row r="49" spans="1:11" ht="12.75" customHeight="1" x14ac:dyDescent="0.2">
      <c r="A49" s="78"/>
      <c r="B49" s="78"/>
      <c r="C49" s="79"/>
      <c r="D49" s="79"/>
      <c r="E49" s="78"/>
      <c r="F49" s="78"/>
      <c r="G49" s="79"/>
      <c r="H49" s="79"/>
      <c r="I49" s="79"/>
      <c r="J49" s="79"/>
      <c r="K49" s="78"/>
    </row>
    <row r="50" spans="1:11" ht="12.75" customHeight="1" x14ac:dyDescent="0.2">
      <c r="A50" s="78"/>
      <c r="B50" s="78"/>
      <c r="C50" s="79"/>
      <c r="D50" s="79"/>
      <c r="E50" s="78"/>
      <c r="F50" s="78"/>
      <c r="G50" s="79"/>
      <c r="H50" s="79"/>
      <c r="I50" s="79"/>
      <c r="J50" s="79"/>
      <c r="K50" s="78"/>
    </row>
    <row r="51" spans="1:11" ht="12.75" customHeight="1" x14ac:dyDescent="0.2">
      <c r="A51" s="78"/>
      <c r="B51" s="78"/>
      <c r="C51" s="79"/>
      <c r="D51" s="79"/>
      <c r="E51" s="78"/>
      <c r="F51" s="78"/>
      <c r="G51" s="79"/>
      <c r="H51" s="79"/>
      <c r="I51" s="79"/>
      <c r="J51" s="79"/>
      <c r="K51" s="78"/>
    </row>
    <row r="52" spans="1:11" ht="12.75" customHeight="1" x14ac:dyDescent="0.2">
      <c r="A52" s="78"/>
      <c r="B52" s="78"/>
      <c r="C52" s="79"/>
      <c r="D52" s="79"/>
      <c r="E52" s="78"/>
      <c r="F52" s="78"/>
      <c r="G52" s="79"/>
      <c r="H52" s="79"/>
      <c r="I52" s="79"/>
      <c r="J52" s="79"/>
      <c r="K52" s="78"/>
    </row>
    <row r="53" spans="1:11" ht="12.75" customHeight="1" x14ac:dyDescent="0.2">
      <c r="A53" s="78"/>
      <c r="B53" s="78"/>
      <c r="C53" s="79"/>
      <c r="D53" s="79"/>
      <c r="E53" s="78"/>
      <c r="F53" s="78"/>
      <c r="G53" s="79"/>
      <c r="H53" s="79"/>
      <c r="I53" s="79"/>
      <c r="J53" s="79"/>
      <c r="K53" s="78"/>
    </row>
    <row r="54" spans="1:11" ht="12.75" customHeight="1" x14ac:dyDescent="0.2">
      <c r="A54" s="78"/>
      <c r="B54" s="78"/>
      <c r="C54" s="79"/>
      <c r="D54" s="79"/>
      <c r="E54" s="78"/>
      <c r="F54" s="78"/>
      <c r="G54" s="79"/>
      <c r="H54" s="79"/>
      <c r="I54" s="79"/>
      <c r="J54" s="79"/>
      <c r="K54" s="78"/>
    </row>
    <row r="55" spans="1:11" ht="12.75" customHeight="1" x14ac:dyDescent="0.2">
      <c r="A55" s="78"/>
      <c r="B55" s="78"/>
      <c r="C55" s="79"/>
      <c r="D55" s="79"/>
      <c r="E55" s="78"/>
      <c r="F55" s="78"/>
      <c r="G55" s="79"/>
      <c r="H55" s="79"/>
      <c r="I55" s="79"/>
      <c r="J55" s="79"/>
      <c r="K55" s="78"/>
    </row>
    <row r="56" spans="1:11" ht="12.75" customHeight="1" x14ac:dyDescent="0.2">
      <c r="A56" s="78"/>
      <c r="B56" s="78"/>
      <c r="C56" s="79"/>
      <c r="D56" s="79"/>
      <c r="E56" s="78"/>
      <c r="F56" s="78"/>
      <c r="G56" s="79"/>
      <c r="H56" s="79"/>
      <c r="I56" s="79"/>
      <c r="J56" s="79"/>
      <c r="K56" s="78"/>
    </row>
    <row r="57" spans="1:11" ht="12.75" customHeight="1" x14ac:dyDescent="0.2">
      <c r="A57" s="78"/>
      <c r="B57" s="78"/>
      <c r="C57" s="79"/>
      <c r="D57" s="79"/>
      <c r="E57" s="78"/>
      <c r="F57" s="78"/>
      <c r="G57" s="79"/>
      <c r="H57" s="79"/>
      <c r="I57" s="79"/>
      <c r="J57" s="79"/>
      <c r="K57" s="78"/>
    </row>
    <row r="58" spans="1:11" ht="12.75" customHeight="1" x14ac:dyDescent="0.2">
      <c r="A58" s="78"/>
      <c r="B58" s="78"/>
      <c r="C58" s="79"/>
      <c r="D58" s="79"/>
      <c r="E58" s="78"/>
      <c r="F58" s="78"/>
      <c r="G58" s="79"/>
      <c r="H58" s="79"/>
      <c r="I58" s="79"/>
      <c r="J58" s="79"/>
      <c r="K58" s="78"/>
    </row>
    <row r="59" spans="1:11" ht="12.75" customHeight="1" x14ac:dyDescent="0.2">
      <c r="A59" s="78"/>
      <c r="B59" s="78"/>
      <c r="C59" s="79"/>
      <c r="D59" s="79"/>
      <c r="E59" s="78"/>
      <c r="F59" s="78"/>
      <c r="G59" s="79"/>
      <c r="H59" s="79"/>
      <c r="I59" s="79"/>
      <c r="J59" s="79"/>
      <c r="K59" s="78"/>
    </row>
    <row r="60" spans="1:11" ht="12.75" customHeight="1" x14ac:dyDescent="0.2">
      <c r="A60" s="78"/>
      <c r="B60" s="78"/>
      <c r="C60" s="79"/>
      <c r="D60" s="79"/>
      <c r="E60" s="78"/>
      <c r="F60" s="78"/>
      <c r="G60" s="79"/>
      <c r="H60" s="79"/>
      <c r="I60" s="79"/>
      <c r="J60" s="79"/>
      <c r="K60" s="78"/>
    </row>
    <row r="61" spans="1:11" ht="12.75" customHeight="1" x14ac:dyDescent="0.2">
      <c r="A61" s="78"/>
      <c r="B61" s="78"/>
      <c r="C61" s="79"/>
      <c r="D61" s="79"/>
      <c r="E61" s="78"/>
      <c r="F61" s="78"/>
      <c r="G61" s="79"/>
      <c r="H61" s="79"/>
      <c r="I61" s="79"/>
      <c r="J61" s="79"/>
      <c r="K61" s="78"/>
    </row>
    <row r="62" spans="1:11" ht="12.75" customHeight="1" x14ac:dyDescent="0.2">
      <c r="A62" s="78"/>
      <c r="B62" s="78"/>
      <c r="C62" s="79"/>
      <c r="D62" s="79"/>
      <c r="E62" s="78"/>
      <c r="F62" s="78"/>
      <c r="G62" s="79"/>
      <c r="H62" s="79"/>
      <c r="I62" s="79"/>
      <c r="J62" s="79"/>
      <c r="K62" s="78"/>
    </row>
    <row r="63" spans="1:11" ht="12.75" customHeight="1" x14ac:dyDescent="0.2">
      <c r="A63" s="78"/>
      <c r="B63" s="78"/>
      <c r="C63" s="79"/>
      <c r="D63" s="79"/>
      <c r="E63" s="78"/>
      <c r="F63" s="78"/>
      <c r="G63" s="79"/>
      <c r="H63" s="79"/>
      <c r="I63" s="79"/>
      <c r="J63" s="79"/>
      <c r="K63" s="78"/>
    </row>
    <row r="64" spans="1:11" ht="12.75" customHeight="1" x14ac:dyDescent="0.2">
      <c r="A64" s="78"/>
      <c r="B64" s="78"/>
      <c r="C64" s="79"/>
      <c r="D64" s="79"/>
      <c r="E64" s="78"/>
      <c r="F64" s="78"/>
      <c r="G64" s="79"/>
      <c r="H64" s="79"/>
      <c r="I64" s="79"/>
      <c r="J64" s="79"/>
      <c r="K64" s="78"/>
    </row>
    <row r="65" spans="1:11" ht="12.75" customHeight="1" x14ac:dyDescent="0.2">
      <c r="A65" s="78"/>
      <c r="B65" s="78"/>
      <c r="C65" s="79"/>
      <c r="D65" s="79"/>
      <c r="E65" s="78"/>
      <c r="F65" s="78"/>
      <c r="G65" s="79"/>
      <c r="H65" s="79"/>
      <c r="I65" s="79"/>
      <c r="J65" s="79"/>
      <c r="K65" s="78"/>
    </row>
    <row r="66" spans="1:11" ht="12.75" customHeight="1" x14ac:dyDescent="0.2">
      <c r="A66" s="78"/>
      <c r="B66" s="78"/>
      <c r="C66" s="79"/>
      <c r="D66" s="79"/>
      <c r="E66" s="78"/>
      <c r="F66" s="78"/>
      <c r="G66" s="79"/>
      <c r="H66" s="79"/>
      <c r="I66" s="79"/>
      <c r="J66" s="79"/>
      <c r="K66" s="78"/>
    </row>
    <row r="67" spans="1:11" ht="12.75" customHeight="1" x14ac:dyDescent="0.2">
      <c r="A67" s="78"/>
      <c r="B67" s="78"/>
      <c r="C67" s="79"/>
      <c r="D67" s="79"/>
      <c r="E67" s="78"/>
      <c r="F67" s="78"/>
      <c r="G67" s="79"/>
      <c r="H67" s="79"/>
      <c r="I67" s="79"/>
      <c r="J67" s="79"/>
      <c r="K67" s="78"/>
    </row>
    <row r="68" spans="1:11" ht="12.75" customHeight="1" x14ac:dyDescent="0.2">
      <c r="A68" s="78"/>
      <c r="B68" s="78"/>
      <c r="C68" s="79"/>
      <c r="D68" s="79"/>
      <c r="E68" s="78"/>
      <c r="F68" s="78"/>
      <c r="G68" s="79"/>
      <c r="H68" s="79"/>
      <c r="I68" s="79"/>
      <c r="J68" s="79"/>
      <c r="K68" s="78"/>
    </row>
    <row r="69" spans="1:11" ht="12.75" customHeight="1" x14ac:dyDescent="0.2">
      <c r="A69" s="78"/>
      <c r="B69" s="78"/>
      <c r="C69" s="79"/>
      <c r="D69" s="79"/>
      <c r="E69" s="78"/>
      <c r="F69" s="78"/>
      <c r="G69" s="79"/>
      <c r="H69" s="79"/>
      <c r="I69" s="79"/>
      <c r="J69" s="79"/>
      <c r="K69" s="78"/>
    </row>
    <row r="70" spans="1:11" ht="12.75" customHeight="1" x14ac:dyDescent="0.2">
      <c r="A70" s="78"/>
      <c r="B70" s="78"/>
      <c r="C70" s="79"/>
      <c r="D70" s="79"/>
      <c r="E70" s="78"/>
      <c r="F70" s="78"/>
      <c r="G70" s="79"/>
      <c r="H70" s="79"/>
      <c r="I70" s="79"/>
      <c r="J70" s="79"/>
      <c r="K70" s="78"/>
    </row>
    <row r="71" spans="1:11" ht="12.75" customHeight="1" x14ac:dyDescent="0.2">
      <c r="A71" s="78"/>
      <c r="B71" s="78"/>
      <c r="C71" s="79"/>
      <c r="D71" s="79"/>
      <c r="E71" s="78"/>
      <c r="F71" s="78"/>
      <c r="G71" s="79"/>
      <c r="H71" s="79"/>
      <c r="I71" s="79"/>
      <c r="J71" s="79"/>
      <c r="K71" s="78"/>
    </row>
    <row r="72" spans="1:11" ht="12.75" customHeight="1" x14ac:dyDescent="0.2">
      <c r="A72" s="78"/>
      <c r="B72" s="78"/>
      <c r="C72" s="79"/>
      <c r="D72" s="79"/>
      <c r="E72" s="78"/>
      <c r="F72" s="78"/>
      <c r="G72" s="79"/>
      <c r="H72" s="79"/>
      <c r="I72" s="79"/>
      <c r="J72" s="79"/>
      <c r="K72" s="78"/>
    </row>
    <row r="73" spans="1:11" ht="12.75" customHeight="1" x14ac:dyDescent="0.2">
      <c r="A73" s="78"/>
      <c r="B73" s="78"/>
      <c r="C73" s="79"/>
      <c r="D73" s="79"/>
      <c r="E73" s="78"/>
      <c r="F73" s="78"/>
      <c r="G73" s="79"/>
      <c r="H73" s="79"/>
      <c r="I73" s="79"/>
      <c r="J73" s="79"/>
      <c r="K73" s="78"/>
    </row>
    <row r="74" spans="1:11" ht="12.75" customHeight="1" x14ac:dyDescent="0.2">
      <c r="A74" s="78"/>
      <c r="B74" s="78"/>
      <c r="C74" s="79"/>
      <c r="D74" s="79"/>
      <c r="E74" s="78"/>
      <c r="F74" s="78"/>
      <c r="G74" s="79"/>
      <c r="H74" s="79"/>
      <c r="I74" s="79"/>
      <c r="J74" s="79"/>
      <c r="K74" s="78"/>
    </row>
    <row r="75" spans="1:11" ht="12.75" customHeight="1" x14ac:dyDescent="0.2">
      <c r="A75" s="78"/>
      <c r="B75" s="78"/>
      <c r="C75" s="79"/>
      <c r="D75" s="79"/>
      <c r="E75" s="78"/>
      <c r="F75" s="78"/>
      <c r="G75" s="79"/>
      <c r="H75" s="79"/>
      <c r="I75" s="79"/>
      <c r="J75" s="79"/>
      <c r="K75" s="78"/>
    </row>
    <row r="76" spans="1:11" ht="12.75" customHeight="1" x14ac:dyDescent="0.2">
      <c r="A76" s="78"/>
      <c r="B76" s="78"/>
      <c r="C76" s="79"/>
      <c r="D76" s="79"/>
      <c r="E76" s="78"/>
      <c r="F76" s="78"/>
      <c r="G76" s="79"/>
      <c r="H76" s="79"/>
      <c r="I76" s="79"/>
      <c r="J76" s="79"/>
      <c r="K76" s="78"/>
    </row>
    <row r="77" spans="1:11" ht="12.75" customHeight="1" x14ac:dyDescent="0.2">
      <c r="A77" s="78"/>
      <c r="B77" s="78"/>
      <c r="C77" s="79"/>
      <c r="D77" s="79"/>
      <c r="E77" s="78"/>
      <c r="F77" s="78"/>
      <c r="G77" s="79"/>
      <c r="H77" s="79"/>
      <c r="I77" s="79"/>
      <c r="J77" s="79"/>
      <c r="K77" s="78"/>
    </row>
    <row r="78" spans="1:11" ht="12.75" customHeight="1" x14ac:dyDescent="0.2">
      <c r="A78" s="78"/>
      <c r="B78" s="78"/>
      <c r="C78" s="79"/>
      <c r="D78" s="79"/>
      <c r="E78" s="78"/>
      <c r="F78" s="78"/>
      <c r="G78" s="79"/>
      <c r="H78" s="79"/>
      <c r="I78" s="79"/>
      <c r="J78" s="79"/>
      <c r="K78" s="78"/>
    </row>
    <row r="79" spans="1:11" ht="12.75" customHeight="1" x14ac:dyDescent="0.2">
      <c r="A79" s="78"/>
      <c r="B79" s="78"/>
      <c r="C79" s="79"/>
      <c r="D79" s="79"/>
      <c r="E79" s="78"/>
      <c r="F79" s="78"/>
      <c r="G79" s="79"/>
      <c r="H79" s="79"/>
      <c r="I79" s="79"/>
      <c r="J79" s="79"/>
      <c r="K79" s="78"/>
    </row>
    <row r="80" spans="1:11" ht="12.75" customHeight="1" x14ac:dyDescent="0.2">
      <c r="A80" s="78"/>
      <c r="B80" s="78"/>
      <c r="C80" s="79"/>
      <c r="D80" s="79"/>
      <c r="E80" s="78"/>
      <c r="F80" s="78"/>
      <c r="G80" s="79"/>
      <c r="H80" s="79"/>
      <c r="I80" s="79"/>
      <c r="J80" s="79"/>
      <c r="K80" s="78"/>
    </row>
    <row r="81" spans="1:11" ht="12.75" customHeight="1" x14ac:dyDescent="0.2">
      <c r="A81" s="78"/>
      <c r="B81" s="78"/>
      <c r="C81" s="79"/>
      <c r="D81" s="79"/>
      <c r="E81" s="78"/>
      <c r="F81" s="78"/>
      <c r="G81" s="79"/>
      <c r="H81" s="79"/>
      <c r="I81" s="79"/>
      <c r="J81" s="79"/>
      <c r="K81" s="78"/>
    </row>
    <row r="82" spans="1:11" ht="12.75" customHeight="1" x14ac:dyDescent="0.2">
      <c r="A82" s="78"/>
      <c r="B82" s="78"/>
      <c r="C82" s="79"/>
      <c r="D82" s="79"/>
      <c r="E82" s="78"/>
      <c r="F82" s="78"/>
      <c r="G82" s="79"/>
      <c r="H82" s="79"/>
      <c r="I82" s="79"/>
      <c r="J82" s="79"/>
      <c r="K82" s="78"/>
    </row>
    <row r="83" spans="1:11" ht="12.75" customHeight="1" x14ac:dyDescent="0.2">
      <c r="A83" s="78"/>
      <c r="B83" s="78"/>
      <c r="C83" s="79"/>
      <c r="D83" s="79"/>
      <c r="E83" s="78"/>
      <c r="F83" s="78"/>
      <c r="G83" s="79"/>
      <c r="H83" s="79"/>
      <c r="I83" s="79"/>
      <c r="J83" s="79"/>
      <c r="K83" s="78"/>
    </row>
    <row r="84" spans="1:11" ht="12.75" customHeight="1" x14ac:dyDescent="0.2">
      <c r="A84" s="78"/>
      <c r="B84" s="78"/>
      <c r="C84" s="79"/>
      <c r="D84" s="79"/>
      <c r="E84" s="78"/>
      <c r="F84" s="78"/>
      <c r="G84" s="79"/>
      <c r="H84" s="79"/>
      <c r="I84" s="79"/>
      <c r="J84" s="79"/>
      <c r="K84" s="78"/>
    </row>
    <row r="85" spans="1:11" ht="12.75" customHeight="1" x14ac:dyDescent="0.2">
      <c r="A85" s="78"/>
      <c r="B85" s="78"/>
      <c r="C85" s="79"/>
      <c r="D85" s="79"/>
      <c r="E85" s="78"/>
      <c r="F85" s="78"/>
      <c r="G85" s="79"/>
      <c r="H85" s="79"/>
      <c r="I85" s="79"/>
      <c r="J85" s="79"/>
      <c r="K85" s="78"/>
    </row>
    <row r="86" spans="1:11" ht="12.75" customHeight="1" x14ac:dyDescent="0.2">
      <c r="A86" s="78"/>
      <c r="B86" s="78"/>
      <c r="C86" s="79"/>
      <c r="D86" s="79"/>
      <c r="E86" s="78"/>
      <c r="F86" s="78"/>
      <c r="G86" s="79"/>
      <c r="H86" s="79"/>
      <c r="I86" s="79"/>
      <c r="J86" s="79"/>
      <c r="K86" s="78"/>
    </row>
    <row r="87" spans="1:11" ht="12.75" customHeight="1" x14ac:dyDescent="0.2">
      <c r="A87" s="78"/>
      <c r="B87" s="78"/>
      <c r="C87" s="79"/>
      <c r="D87" s="79"/>
      <c r="E87" s="78"/>
      <c r="F87" s="78"/>
      <c r="G87" s="79"/>
      <c r="H87" s="79"/>
      <c r="I87" s="79"/>
      <c r="J87" s="79"/>
      <c r="K87" s="78"/>
    </row>
    <row r="88" spans="1:11" ht="12.75" customHeight="1" x14ac:dyDescent="0.2">
      <c r="A88" s="78"/>
      <c r="B88" s="78"/>
      <c r="C88" s="79"/>
      <c r="D88" s="79"/>
      <c r="E88" s="78"/>
      <c r="F88" s="78"/>
      <c r="G88" s="79"/>
      <c r="H88" s="79"/>
      <c r="I88" s="79"/>
      <c r="J88" s="79"/>
      <c r="K88" s="78"/>
    </row>
    <row r="89" spans="1:11" ht="12.75" customHeight="1" x14ac:dyDescent="0.2">
      <c r="A89" s="78"/>
      <c r="B89" s="78"/>
      <c r="C89" s="79"/>
      <c r="D89" s="79"/>
      <c r="E89" s="78"/>
      <c r="F89" s="78"/>
      <c r="G89" s="79"/>
      <c r="H89" s="79"/>
      <c r="I89" s="79"/>
      <c r="J89" s="79"/>
      <c r="K89" s="78"/>
    </row>
    <row r="90" spans="1:11" ht="12.75" customHeight="1" x14ac:dyDescent="0.2">
      <c r="A90" s="78"/>
      <c r="B90" s="78"/>
      <c r="C90" s="79"/>
      <c r="D90" s="79"/>
      <c r="E90" s="78"/>
      <c r="F90" s="78"/>
      <c r="G90" s="79"/>
      <c r="H90" s="79"/>
      <c r="I90" s="79"/>
      <c r="J90" s="79"/>
      <c r="K90" s="78"/>
    </row>
    <row r="91" spans="1:11" ht="12.75" customHeight="1" x14ac:dyDescent="0.2">
      <c r="A91" s="78"/>
      <c r="B91" s="78"/>
      <c r="C91" s="79"/>
      <c r="D91" s="79"/>
      <c r="E91" s="78"/>
      <c r="F91" s="78"/>
      <c r="G91" s="79"/>
      <c r="H91" s="79"/>
      <c r="I91" s="79"/>
      <c r="J91" s="79"/>
      <c r="K91" s="78"/>
    </row>
    <row r="92" spans="1:11" ht="12.75" customHeight="1" x14ac:dyDescent="0.2">
      <c r="A92" s="78"/>
      <c r="B92" s="78"/>
      <c r="C92" s="79"/>
      <c r="D92" s="79"/>
      <c r="E92" s="78"/>
      <c r="F92" s="78"/>
      <c r="G92" s="79"/>
      <c r="H92" s="79"/>
      <c r="I92" s="79"/>
      <c r="J92" s="79"/>
      <c r="K92" s="78"/>
    </row>
    <row r="93" spans="1:11" ht="12.75" customHeight="1" x14ac:dyDescent="0.2">
      <c r="A93" s="78"/>
      <c r="B93" s="78"/>
      <c r="C93" s="79"/>
      <c r="D93" s="79"/>
      <c r="E93" s="78"/>
      <c r="F93" s="78"/>
      <c r="G93" s="79"/>
      <c r="H93" s="79"/>
      <c r="I93" s="79"/>
      <c r="J93" s="79"/>
      <c r="K93" s="78"/>
    </row>
    <row r="94" spans="1:11" ht="12.75" customHeight="1" x14ac:dyDescent="0.2">
      <c r="A94" s="78"/>
      <c r="B94" s="78"/>
      <c r="C94" s="79"/>
      <c r="D94" s="79"/>
      <c r="E94" s="78"/>
      <c r="F94" s="78"/>
      <c r="G94" s="79"/>
      <c r="H94" s="79"/>
      <c r="I94" s="79"/>
      <c r="J94" s="79"/>
      <c r="K94" s="78"/>
    </row>
    <row r="95" spans="1:11" ht="12.75" customHeight="1" x14ac:dyDescent="0.2">
      <c r="A95" s="78"/>
      <c r="B95" s="78"/>
      <c r="C95" s="79"/>
      <c r="D95" s="79"/>
      <c r="E95" s="78"/>
      <c r="F95" s="78"/>
      <c r="G95" s="79"/>
      <c r="H95" s="79"/>
      <c r="I95" s="79"/>
      <c r="J95" s="79"/>
      <c r="K95" s="78"/>
    </row>
    <row r="96" spans="1:11" ht="12.75" customHeight="1" x14ac:dyDescent="0.2">
      <c r="A96" s="78"/>
      <c r="B96" s="78"/>
      <c r="C96" s="79"/>
      <c r="D96" s="79"/>
      <c r="E96" s="78"/>
      <c r="F96" s="78"/>
      <c r="G96" s="79"/>
      <c r="H96" s="79"/>
      <c r="I96" s="79"/>
      <c r="J96" s="79"/>
      <c r="K96" s="78"/>
    </row>
    <row r="97" spans="1:11" ht="12.75" customHeight="1" x14ac:dyDescent="0.2">
      <c r="A97" s="78"/>
      <c r="B97" s="78"/>
      <c r="C97" s="79"/>
      <c r="D97" s="79"/>
      <c r="E97" s="78"/>
      <c r="F97" s="78"/>
      <c r="G97" s="79"/>
      <c r="H97" s="79"/>
      <c r="I97" s="79"/>
      <c r="J97" s="79"/>
      <c r="K97" s="78"/>
    </row>
    <row r="98" spans="1:11" ht="12.75" customHeight="1" x14ac:dyDescent="0.2">
      <c r="A98" s="78"/>
      <c r="B98" s="78"/>
      <c r="C98" s="79"/>
      <c r="D98" s="79"/>
      <c r="E98" s="78"/>
      <c r="F98" s="78"/>
      <c r="G98" s="79"/>
      <c r="H98" s="79"/>
      <c r="I98" s="79"/>
      <c r="J98" s="79"/>
      <c r="K98" s="78"/>
    </row>
    <row r="99" spans="1:11" ht="12.75" customHeight="1" x14ac:dyDescent="0.2">
      <c r="A99" s="78"/>
      <c r="B99" s="78"/>
      <c r="C99" s="79"/>
      <c r="D99" s="79"/>
      <c r="E99" s="78"/>
      <c r="F99" s="78"/>
      <c r="G99" s="79"/>
      <c r="H99" s="79"/>
      <c r="I99" s="79"/>
      <c r="J99" s="79"/>
      <c r="K99" s="78"/>
    </row>
    <row r="100" spans="1:11" ht="12.75" customHeight="1" x14ac:dyDescent="0.2">
      <c r="A100" s="78"/>
      <c r="B100" s="78"/>
      <c r="C100" s="79"/>
      <c r="D100" s="79"/>
      <c r="E100" s="78"/>
      <c r="F100" s="78"/>
      <c r="G100" s="79"/>
      <c r="H100" s="79"/>
      <c r="I100" s="79"/>
      <c r="J100" s="79"/>
      <c r="K100" s="78"/>
    </row>
    <row r="101" spans="1:11" ht="12.75" customHeight="1" x14ac:dyDescent="0.2">
      <c r="A101" s="78"/>
      <c r="B101" s="78"/>
      <c r="C101" s="79"/>
      <c r="D101" s="79"/>
      <c r="E101" s="78"/>
      <c r="F101" s="78"/>
      <c r="G101" s="79"/>
      <c r="H101" s="79"/>
      <c r="I101" s="79"/>
      <c r="J101" s="79"/>
      <c r="K101" s="78"/>
    </row>
    <row r="102" spans="1:11" ht="12.75" customHeight="1" x14ac:dyDescent="0.2">
      <c r="A102" s="78"/>
      <c r="B102" s="78"/>
      <c r="C102" s="79"/>
      <c r="D102" s="79"/>
      <c r="E102" s="78"/>
      <c r="F102" s="78"/>
      <c r="G102" s="79"/>
      <c r="H102" s="79"/>
      <c r="I102" s="79"/>
      <c r="J102" s="79"/>
      <c r="K102" s="78"/>
    </row>
    <row r="103" spans="1:11" ht="12.75" customHeight="1" x14ac:dyDescent="0.2">
      <c r="A103" s="78"/>
      <c r="B103" s="78"/>
      <c r="C103" s="79"/>
      <c r="D103" s="79"/>
      <c r="E103" s="78"/>
      <c r="F103" s="78"/>
      <c r="G103" s="79"/>
      <c r="H103" s="79"/>
      <c r="I103" s="79"/>
      <c r="J103" s="79"/>
      <c r="K103" s="78"/>
    </row>
    <row r="104" spans="1:11" ht="12.75" customHeight="1" x14ac:dyDescent="0.2">
      <c r="A104" s="78"/>
      <c r="B104" s="78"/>
      <c r="C104" s="79"/>
      <c r="D104" s="79"/>
      <c r="E104" s="78"/>
      <c r="F104" s="78"/>
      <c r="G104" s="79"/>
      <c r="H104" s="79"/>
      <c r="I104" s="79"/>
      <c r="J104" s="79"/>
      <c r="K104" s="78"/>
    </row>
    <row r="105" spans="1:11" ht="12.75" customHeight="1" x14ac:dyDescent="0.2">
      <c r="A105" s="78"/>
      <c r="B105" s="78"/>
      <c r="C105" s="79"/>
      <c r="D105" s="79"/>
      <c r="E105" s="78"/>
      <c r="F105" s="78"/>
      <c r="G105" s="79"/>
      <c r="H105" s="79"/>
      <c r="I105" s="79"/>
      <c r="J105" s="79"/>
      <c r="K105" s="78"/>
    </row>
    <row r="106" spans="1:11" ht="12.75" customHeight="1" x14ac:dyDescent="0.2">
      <c r="A106" s="78"/>
      <c r="B106" s="78"/>
      <c r="C106" s="79"/>
      <c r="D106" s="79"/>
      <c r="E106" s="78"/>
      <c r="F106" s="78"/>
      <c r="G106" s="79"/>
      <c r="H106" s="79"/>
      <c r="I106" s="79"/>
      <c r="J106" s="79"/>
      <c r="K106" s="78"/>
    </row>
    <row r="107" spans="1:11" ht="12.75" customHeight="1" x14ac:dyDescent="0.2">
      <c r="A107" s="78"/>
      <c r="B107" s="78"/>
      <c r="C107" s="79"/>
      <c r="D107" s="79"/>
      <c r="E107" s="78"/>
      <c r="F107" s="78"/>
      <c r="G107" s="79"/>
      <c r="H107" s="79"/>
      <c r="I107" s="79"/>
      <c r="J107" s="79"/>
      <c r="K107" s="78"/>
    </row>
    <row r="108" spans="1:11" ht="12.75" customHeight="1" x14ac:dyDescent="0.2">
      <c r="A108" s="78"/>
      <c r="B108" s="78"/>
      <c r="C108" s="79"/>
      <c r="D108" s="79"/>
      <c r="E108" s="78"/>
      <c r="F108" s="78"/>
      <c r="G108" s="79"/>
      <c r="H108" s="79"/>
      <c r="I108" s="79"/>
      <c r="J108" s="79"/>
      <c r="K108" s="78"/>
    </row>
    <row r="109" spans="1:11" ht="12.75" customHeight="1" x14ac:dyDescent="0.2">
      <c r="A109" s="78"/>
      <c r="B109" s="78"/>
      <c r="C109" s="79"/>
      <c r="D109" s="79"/>
      <c r="E109" s="78"/>
      <c r="F109" s="78"/>
      <c r="G109" s="79"/>
      <c r="H109" s="79"/>
      <c r="I109" s="79"/>
      <c r="J109" s="79"/>
      <c r="K109" s="78"/>
    </row>
    <row r="110" spans="1:11" ht="12.75" customHeight="1" x14ac:dyDescent="0.2">
      <c r="A110" s="78"/>
      <c r="B110" s="78"/>
      <c r="C110" s="79"/>
      <c r="D110" s="79"/>
      <c r="E110" s="78"/>
      <c r="F110" s="78"/>
      <c r="G110" s="79"/>
      <c r="H110" s="79"/>
      <c r="I110" s="79"/>
      <c r="J110" s="79"/>
      <c r="K110" s="78"/>
    </row>
    <row r="111" spans="1:11" ht="12.75" customHeight="1" x14ac:dyDescent="0.2">
      <c r="A111" s="78"/>
      <c r="B111" s="78"/>
      <c r="C111" s="79"/>
      <c r="D111" s="79"/>
      <c r="E111" s="78"/>
      <c r="F111" s="78"/>
      <c r="G111" s="79"/>
      <c r="H111" s="79"/>
      <c r="I111" s="79"/>
      <c r="J111" s="79"/>
      <c r="K111" s="78"/>
    </row>
    <row r="112" spans="1:11" ht="12.75" customHeight="1" x14ac:dyDescent="0.2">
      <c r="A112" s="78"/>
      <c r="B112" s="78"/>
      <c r="C112" s="79"/>
      <c r="D112" s="79"/>
      <c r="E112" s="78"/>
      <c r="F112" s="78"/>
      <c r="G112" s="79"/>
      <c r="H112" s="79"/>
      <c r="I112" s="79"/>
      <c r="J112" s="79"/>
      <c r="K112" s="78"/>
    </row>
    <row r="113" spans="1:11" ht="12.75" customHeight="1" x14ac:dyDescent="0.2">
      <c r="A113" s="78"/>
      <c r="B113" s="78"/>
      <c r="C113" s="79"/>
      <c r="D113" s="79"/>
      <c r="E113" s="78"/>
      <c r="F113" s="78"/>
      <c r="G113" s="79"/>
      <c r="H113" s="79"/>
      <c r="I113" s="79"/>
      <c r="J113" s="79"/>
      <c r="K113" s="78"/>
    </row>
    <row r="114" spans="1:11" ht="12.75" customHeight="1" x14ac:dyDescent="0.2">
      <c r="A114" s="78"/>
      <c r="B114" s="78"/>
      <c r="C114" s="79"/>
      <c r="D114" s="79"/>
      <c r="E114" s="78"/>
      <c r="F114" s="78"/>
      <c r="G114" s="79"/>
      <c r="H114" s="79"/>
      <c r="I114" s="79"/>
      <c r="J114" s="79"/>
      <c r="K114" s="78"/>
    </row>
    <row r="115" spans="1:11" ht="12.75" customHeight="1" x14ac:dyDescent="0.2">
      <c r="A115" s="78"/>
      <c r="B115" s="78"/>
      <c r="C115" s="79"/>
      <c r="D115" s="79"/>
      <c r="E115" s="78"/>
      <c r="F115" s="78"/>
      <c r="G115" s="79"/>
      <c r="H115" s="79"/>
      <c r="I115" s="79"/>
      <c r="J115" s="79"/>
      <c r="K115" s="78"/>
    </row>
    <row r="116" spans="1:11" ht="12.75" customHeight="1" x14ac:dyDescent="0.2">
      <c r="A116" s="78"/>
      <c r="B116" s="78"/>
      <c r="C116" s="79"/>
      <c r="D116" s="79"/>
      <c r="E116" s="78"/>
      <c r="F116" s="78"/>
      <c r="G116" s="79"/>
      <c r="H116" s="79"/>
      <c r="I116" s="79"/>
      <c r="J116" s="79"/>
      <c r="K116" s="78"/>
    </row>
    <row r="117" spans="1:11" ht="12.75" customHeight="1" x14ac:dyDescent="0.2">
      <c r="A117" s="78"/>
      <c r="B117" s="78"/>
      <c r="C117" s="79"/>
      <c r="D117" s="79"/>
      <c r="E117" s="78"/>
      <c r="F117" s="78"/>
      <c r="G117" s="79"/>
      <c r="H117" s="79"/>
      <c r="I117" s="79"/>
      <c r="J117" s="79"/>
      <c r="K117" s="78"/>
    </row>
    <row r="118" spans="1:11" ht="12.75" customHeight="1" x14ac:dyDescent="0.2">
      <c r="A118" s="78"/>
      <c r="B118" s="78"/>
      <c r="C118" s="79"/>
      <c r="D118" s="79"/>
      <c r="E118" s="78"/>
      <c r="F118" s="78"/>
      <c r="G118" s="79"/>
      <c r="H118" s="79"/>
      <c r="I118" s="79"/>
      <c r="J118" s="79"/>
      <c r="K118" s="78"/>
    </row>
    <row r="119" spans="1:11" ht="12.75" customHeight="1" x14ac:dyDescent="0.2">
      <c r="A119" s="78"/>
      <c r="B119" s="78"/>
      <c r="C119" s="79"/>
      <c r="D119" s="79"/>
      <c r="E119" s="78"/>
      <c r="F119" s="78"/>
      <c r="G119" s="79"/>
      <c r="H119" s="79"/>
      <c r="I119" s="79"/>
      <c r="J119" s="79"/>
      <c r="K119" s="78"/>
    </row>
    <row r="120" spans="1:11" ht="12.75" customHeight="1" x14ac:dyDescent="0.2">
      <c r="A120" s="78"/>
      <c r="B120" s="78"/>
      <c r="C120" s="79"/>
      <c r="D120" s="79"/>
      <c r="E120" s="78"/>
      <c r="F120" s="78"/>
      <c r="G120" s="79"/>
      <c r="H120" s="79"/>
      <c r="I120" s="79"/>
      <c r="J120" s="79"/>
      <c r="K120" s="78"/>
    </row>
    <row r="121" spans="1:11" ht="12.75" customHeight="1" x14ac:dyDescent="0.2">
      <c r="A121" s="78"/>
      <c r="B121" s="78"/>
      <c r="C121" s="79"/>
      <c r="D121" s="79"/>
      <c r="E121" s="78"/>
      <c r="F121" s="78"/>
      <c r="G121" s="79"/>
      <c r="H121" s="79"/>
      <c r="I121" s="79"/>
      <c r="J121" s="79"/>
      <c r="K121" s="78"/>
    </row>
    <row r="122" spans="1:11" ht="12.75" customHeight="1" x14ac:dyDescent="0.2">
      <c r="A122" s="78"/>
      <c r="B122" s="78"/>
      <c r="C122" s="79"/>
      <c r="D122" s="79"/>
      <c r="E122" s="78"/>
      <c r="F122" s="78"/>
      <c r="G122" s="79"/>
      <c r="H122" s="79"/>
      <c r="I122" s="79"/>
      <c r="J122" s="79"/>
      <c r="K122" s="78"/>
    </row>
    <row r="123" spans="1:11" ht="12.75" customHeight="1" x14ac:dyDescent="0.2">
      <c r="A123" s="78"/>
      <c r="B123" s="78"/>
      <c r="C123" s="79"/>
      <c r="D123" s="79"/>
      <c r="E123" s="78"/>
      <c r="F123" s="78"/>
      <c r="G123" s="79"/>
      <c r="H123" s="79"/>
      <c r="I123" s="79"/>
      <c r="J123" s="79"/>
      <c r="K123" s="78"/>
    </row>
    <row r="124" spans="1:11" ht="12.75" customHeight="1" x14ac:dyDescent="0.2">
      <c r="A124" s="78"/>
      <c r="B124" s="78"/>
      <c r="C124" s="79"/>
      <c r="D124" s="79"/>
      <c r="E124" s="78"/>
      <c r="F124" s="78"/>
      <c r="G124" s="79"/>
      <c r="H124" s="79"/>
      <c r="I124" s="79"/>
      <c r="J124" s="79"/>
      <c r="K124" s="78"/>
    </row>
    <row r="125" spans="1:11" ht="12.75" customHeight="1" x14ac:dyDescent="0.2">
      <c r="A125" s="78"/>
      <c r="B125" s="78"/>
      <c r="C125" s="79"/>
      <c r="D125" s="79"/>
      <c r="E125" s="78"/>
      <c r="F125" s="78"/>
      <c r="G125" s="79"/>
      <c r="H125" s="79"/>
      <c r="I125" s="79"/>
      <c r="J125" s="79"/>
      <c r="K125" s="78"/>
    </row>
    <row r="126" spans="1:11" ht="12.75" customHeight="1" x14ac:dyDescent="0.2">
      <c r="A126" s="78"/>
      <c r="B126" s="78"/>
      <c r="C126" s="79"/>
      <c r="D126" s="79"/>
      <c r="E126" s="78"/>
      <c r="F126" s="78"/>
      <c r="G126" s="79"/>
      <c r="H126" s="79"/>
      <c r="I126" s="79"/>
      <c r="J126" s="79"/>
      <c r="K126" s="78"/>
    </row>
    <row r="127" spans="1:11" ht="12.75" customHeight="1" x14ac:dyDescent="0.2">
      <c r="A127" s="78"/>
      <c r="B127" s="78"/>
      <c r="C127" s="79"/>
      <c r="D127" s="79"/>
      <c r="E127" s="78"/>
      <c r="F127" s="78"/>
      <c r="G127" s="79"/>
      <c r="H127" s="79"/>
      <c r="I127" s="79"/>
      <c r="J127" s="79"/>
      <c r="K127" s="78"/>
    </row>
    <row r="128" spans="1:11" ht="12.75" customHeight="1" x14ac:dyDescent="0.2">
      <c r="A128" s="78"/>
      <c r="B128" s="78"/>
      <c r="C128" s="79"/>
      <c r="D128" s="79"/>
      <c r="E128" s="78"/>
      <c r="F128" s="78"/>
      <c r="G128" s="79"/>
      <c r="H128" s="79"/>
      <c r="I128" s="79"/>
      <c r="J128" s="79"/>
      <c r="K128" s="78"/>
    </row>
    <row r="129" spans="1:11" ht="12.75" customHeight="1" x14ac:dyDescent="0.2">
      <c r="A129" s="78"/>
      <c r="B129" s="78"/>
      <c r="C129" s="79"/>
      <c r="D129" s="79"/>
      <c r="E129" s="78"/>
      <c r="F129" s="78"/>
      <c r="G129" s="79"/>
      <c r="H129" s="79"/>
      <c r="I129" s="79"/>
      <c r="J129" s="79"/>
      <c r="K129" s="78"/>
    </row>
    <row r="130" spans="1:11" ht="12.75" customHeight="1" x14ac:dyDescent="0.2">
      <c r="A130" s="78"/>
      <c r="B130" s="78"/>
      <c r="C130" s="79"/>
      <c r="D130" s="79"/>
      <c r="E130" s="78"/>
      <c r="F130" s="78"/>
      <c r="G130" s="79"/>
      <c r="H130" s="79"/>
      <c r="I130" s="79"/>
      <c r="J130" s="79"/>
      <c r="K130" s="78"/>
    </row>
    <row r="131" spans="1:11" ht="12.75" customHeight="1" x14ac:dyDescent="0.2">
      <c r="A131" s="78"/>
      <c r="B131" s="78"/>
      <c r="C131" s="79"/>
      <c r="D131" s="79"/>
      <c r="E131" s="78"/>
      <c r="F131" s="78"/>
      <c r="G131" s="79"/>
      <c r="H131" s="79"/>
      <c r="I131" s="79"/>
      <c r="J131" s="79"/>
      <c r="K131" s="78"/>
    </row>
    <row r="132" spans="1:11" ht="12.75" customHeight="1" x14ac:dyDescent="0.2">
      <c r="A132" s="78"/>
      <c r="B132" s="78"/>
      <c r="C132" s="79"/>
      <c r="D132" s="79"/>
      <c r="E132" s="78"/>
      <c r="F132" s="78"/>
      <c r="G132" s="79"/>
      <c r="H132" s="79"/>
      <c r="I132" s="79"/>
      <c r="J132" s="79"/>
      <c r="K132" s="78"/>
    </row>
    <row r="133" spans="1:11" ht="12.75" customHeight="1" x14ac:dyDescent="0.2">
      <c r="A133" s="78"/>
      <c r="B133" s="78"/>
      <c r="C133" s="79"/>
      <c r="D133" s="79"/>
      <c r="E133" s="78"/>
      <c r="F133" s="78"/>
      <c r="G133" s="79"/>
      <c r="H133" s="79"/>
      <c r="I133" s="79"/>
      <c r="J133" s="79"/>
      <c r="K133" s="78"/>
    </row>
    <row r="134" spans="1:11" ht="12.75" customHeight="1" x14ac:dyDescent="0.2">
      <c r="A134" s="78"/>
      <c r="B134" s="78"/>
      <c r="C134" s="79"/>
      <c r="D134" s="79"/>
      <c r="E134" s="78"/>
      <c r="F134" s="78"/>
      <c r="G134" s="79"/>
      <c r="H134" s="79"/>
      <c r="I134" s="79"/>
      <c r="J134" s="79"/>
      <c r="K134" s="78"/>
    </row>
    <row r="135" spans="1:11" ht="12.75" customHeight="1" x14ac:dyDescent="0.2">
      <c r="A135" s="78"/>
      <c r="B135" s="78"/>
      <c r="C135" s="79"/>
      <c r="D135" s="79"/>
      <c r="E135" s="78"/>
      <c r="F135" s="78"/>
      <c r="G135" s="79"/>
      <c r="H135" s="79"/>
      <c r="I135" s="79"/>
      <c r="J135" s="79"/>
      <c r="K135" s="78"/>
    </row>
    <row r="136" spans="1:11" ht="12.75" customHeight="1" x14ac:dyDescent="0.2">
      <c r="A136" s="78"/>
      <c r="B136" s="78"/>
      <c r="C136" s="79"/>
      <c r="D136" s="79"/>
      <c r="E136" s="78"/>
      <c r="F136" s="78"/>
      <c r="G136" s="79"/>
      <c r="H136" s="79"/>
      <c r="I136" s="79"/>
      <c r="J136" s="79"/>
      <c r="K136" s="78"/>
    </row>
    <row r="137" spans="1:11" ht="12.75" customHeight="1" x14ac:dyDescent="0.2">
      <c r="A137" s="78"/>
      <c r="B137" s="78"/>
      <c r="C137" s="79"/>
      <c r="D137" s="79"/>
      <c r="E137" s="78"/>
      <c r="F137" s="78"/>
      <c r="G137" s="79"/>
      <c r="H137" s="79"/>
      <c r="I137" s="79"/>
      <c r="J137" s="79"/>
      <c r="K137" s="78"/>
    </row>
    <row r="138" spans="1:11" ht="12.75" customHeight="1" x14ac:dyDescent="0.2">
      <c r="A138" s="78"/>
      <c r="B138" s="78"/>
      <c r="C138" s="79"/>
      <c r="D138" s="79"/>
      <c r="E138" s="78"/>
      <c r="F138" s="78"/>
      <c r="G138" s="79"/>
      <c r="H138" s="79"/>
      <c r="I138" s="79"/>
      <c r="J138" s="79"/>
      <c r="K138" s="78"/>
    </row>
    <row r="139" spans="1:11" ht="12.75" customHeight="1" x14ac:dyDescent="0.2">
      <c r="A139" s="78"/>
      <c r="B139" s="78"/>
      <c r="C139" s="79"/>
      <c r="D139" s="79"/>
      <c r="E139" s="78"/>
      <c r="F139" s="78"/>
      <c r="G139" s="79"/>
      <c r="H139" s="79"/>
      <c r="I139" s="79"/>
      <c r="J139" s="79"/>
      <c r="K139" s="78"/>
    </row>
    <row r="140" spans="1:11" ht="12.75" customHeight="1" x14ac:dyDescent="0.2">
      <c r="A140" s="78"/>
      <c r="B140" s="78"/>
      <c r="C140" s="79"/>
      <c r="D140" s="79"/>
      <c r="E140" s="78"/>
      <c r="F140" s="78"/>
      <c r="G140" s="79"/>
      <c r="H140" s="79"/>
      <c r="I140" s="79"/>
      <c r="J140" s="79"/>
      <c r="K140" s="78"/>
    </row>
    <row r="141" spans="1:11" ht="12.75" customHeight="1" x14ac:dyDescent="0.2">
      <c r="A141" s="78"/>
      <c r="B141" s="78"/>
      <c r="C141" s="79"/>
      <c r="D141" s="79"/>
      <c r="E141" s="78"/>
      <c r="F141" s="78"/>
      <c r="G141" s="79"/>
      <c r="H141" s="79"/>
      <c r="I141" s="79"/>
      <c r="J141" s="79"/>
      <c r="K141" s="78"/>
    </row>
  </sheetData>
  <mergeCells count="15">
    <mergeCell ref="A8:A9"/>
    <mergeCell ref="B8:B13"/>
    <mergeCell ref="C8:C9"/>
    <mergeCell ref="D8:D9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rintOptions horizontalCentered="1"/>
  <pageMargins left="0" right="0" top="0" bottom="0" header="0" footer="0"/>
  <pageSetup scale="89" orientation="landscape" r:id="rId1"/>
  <ignoredErrors>
    <ignoredError sqref="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F230-6FF4-4F39-8E16-5533D5A7FC01}">
  <sheetPr codeName="Hoja6">
    <tabColor rgb="FFFFFF00"/>
  </sheetPr>
  <dimension ref="A3:C15"/>
  <sheetViews>
    <sheetView workbookViewId="0">
      <selection activeCell="A3" sqref="A3"/>
    </sheetView>
  </sheetViews>
  <sheetFormatPr baseColWidth="10" defaultRowHeight="15" x14ac:dyDescent="0.25"/>
  <cols>
    <col min="1" max="1" width="25.5703125" bestFit="1" customWidth="1"/>
    <col min="2" max="2" width="18.85546875" style="6" bestFit="1" customWidth="1"/>
    <col min="3" max="3" width="40.140625" bestFit="1" customWidth="1"/>
    <col min="4" max="4" width="26.85546875" bestFit="1" customWidth="1"/>
  </cols>
  <sheetData>
    <row r="3" spans="1:3" x14ac:dyDescent="0.25">
      <c r="A3" s="3" t="s">
        <v>784</v>
      </c>
      <c r="B3" t="s">
        <v>898</v>
      </c>
    </row>
    <row r="4" spans="1:3" x14ac:dyDescent="0.25">
      <c r="A4" s="4" t="s">
        <v>805</v>
      </c>
      <c r="B4" s="2">
        <v>3058944401.2733006</v>
      </c>
    </row>
    <row r="5" spans="1:3" x14ac:dyDescent="0.25">
      <c r="A5" s="4" t="s">
        <v>808</v>
      </c>
      <c r="B5" s="2">
        <v>1740078593.76</v>
      </c>
    </row>
    <row r="6" spans="1:3" x14ac:dyDescent="0.25">
      <c r="A6" s="4" t="s">
        <v>807</v>
      </c>
      <c r="B6" s="2">
        <v>15910182.050000001</v>
      </c>
    </row>
    <row r="7" spans="1:3" x14ac:dyDescent="0.25">
      <c r="A7" s="4" t="s">
        <v>809</v>
      </c>
      <c r="B7" s="2">
        <v>378827730</v>
      </c>
    </row>
    <row r="8" spans="1:3" x14ac:dyDescent="0.25">
      <c r="A8" s="4" t="s">
        <v>806</v>
      </c>
      <c r="B8" s="2">
        <v>84367444.980000004</v>
      </c>
    </row>
    <row r="9" spans="1:3" x14ac:dyDescent="0.25">
      <c r="A9" s="4" t="s">
        <v>785</v>
      </c>
      <c r="B9" s="2">
        <v>5278128352.0633001</v>
      </c>
    </row>
    <row r="10" spans="1:3" x14ac:dyDescent="0.25">
      <c r="B10"/>
    </row>
    <row r="13" spans="1:3" x14ac:dyDescent="0.25">
      <c r="C13" s="77"/>
    </row>
    <row r="14" spans="1:3" x14ac:dyDescent="0.25">
      <c r="C14" s="77"/>
    </row>
    <row r="15" spans="1:3" x14ac:dyDescent="0.25">
      <c r="C15" s="7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97BF-6ED2-43ED-903A-4EE5C6D981D7}">
  <dimension ref="A1:D3"/>
  <sheetViews>
    <sheetView showGridLines="0" workbookViewId="0">
      <selection activeCell="F3" sqref="F3"/>
    </sheetView>
  </sheetViews>
  <sheetFormatPr baseColWidth="10" defaultRowHeight="15" x14ac:dyDescent="0.25"/>
  <cols>
    <col min="1" max="1" width="22.42578125" customWidth="1"/>
    <col min="2" max="2" width="25.140625" customWidth="1"/>
    <col min="3" max="3" width="25.42578125" customWidth="1"/>
  </cols>
  <sheetData>
    <row r="1" spans="1:4" ht="54.75" customHeight="1" thickBot="1" x14ac:dyDescent="0.3">
      <c r="A1" s="142" t="s">
        <v>1006</v>
      </c>
      <c r="B1" s="142" t="s">
        <v>1008</v>
      </c>
      <c r="C1" s="142" t="s">
        <v>1006</v>
      </c>
      <c r="D1" s="138"/>
    </row>
    <row r="2" spans="1:4" ht="45.75" customHeight="1" x14ac:dyDescent="0.4">
      <c r="A2" s="141" t="s">
        <v>1007</v>
      </c>
      <c r="B2" s="139"/>
      <c r="C2" s="141" t="s">
        <v>1009</v>
      </c>
    </row>
    <row r="3" spans="1:4" ht="26.25" x14ac:dyDescent="0.4">
      <c r="A3" s="140">
        <v>5146.38</v>
      </c>
      <c r="B3" s="143">
        <v>2.5600000000000001E-2</v>
      </c>
      <c r="C3" s="140">
        <f>+(A3*B3)+A3</f>
        <v>5278.1273280000005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E822-3B5A-43FD-A6DA-9567E17EEF29}">
  <sheetPr>
    <tabColor rgb="FFFFFF00"/>
  </sheetPr>
  <dimension ref="A3:C84"/>
  <sheetViews>
    <sheetView topLeftCell="A31" workbookViewId="0">
      <selection activeCell="A3" sqref="A3"/>
    </sheetView>
  </sheetViews>
  <sheetFormatPr baseColWidth="10" defaultRowHeight="15" x14ac:dyDescent="0.25"/>
  <cols>
    <col min="1" max="1" width="96.7109375" bestFit="1" customWidth="1"/>
    <col min="2" max="2" width="18.85546875" style="6" bestFit="1" customWidth="1"/>
    <col min="3" max="3" width="40.140625" bestFit="1" customWidth="1"/>
    <col min="4" max="4" width="26.85546875" bestFit="1" customWidth="1"/>
  </cols>
  <sheetData>
    <row r="3" spans="1:3" x14ac:dyDescent="0.25">
      <c r="A3" s="3" t="s">
        <v>784</v>
      </c>
      <c r="B3" t="s">
        <v>898</v>
      </c>
    </row>
    <row r="4" spans="1:3" x14ac:dyDescent="0.25">
      <c r="A4" s="4" t="s">
        <v>805</v>
      </c>
      <c r="B4" s="2">
        <v>3058944401.2733002</v>
      </c>
    </row>
    <row r="5" spans="1:3" x14ac:dyDescent="0.25">
      <c r="A5" s="7" t="s">
        <v>832</v>
      </c>
      <c r="B5" s="2">
        <v>1324071815.6399999</v>
      </c>
    </row>
    <row r="6" spans="1:3" x14ac:dyDescent="0.25">
      <c r="A6" s="137" t="s">
        <v>463</v>
      </c>
      <c r="B6" s="2">
        <v>1324071815.6399999</v>
      </c>
    </row>
    <row r="7" spans="1:3" x14ac:dyDescent="0.25">
      <c r="A7" s="7" t="s">
        <v>833</v>
      </c>
      <c r="B7" s="2">
        <v>41888554.32</v>
      </c>
    </row>
    <row r="8" spans="1:3" x14ac:dyDescent="0.25">
      <c r="A8" s="137" t="s">
        <v>492</v>
      </c>
      <c r="B8" s="2">
        <v>10139377.800000001</v>
      </c>
    </row>
    <row r="9" spans="1:3" x14ac:dyDescent="0.25">
      <c r="A9" s="137" t="s">
        <v>483</v>
      </c>
      <c r="B9" s="2">
        <v>31749176.52</v>
      </c>
    </row>
    <row r="10" spans="1:3" x14ac:dyDescent="0.25">
      <c r="A10" s="7" t="s">
        <v>834</v>
      </c>
      <c r="B10" s="2">
        <v>1009665719.7</v>
      </c>
    </row>
    <row r="11" spans="1:3" x14ac:dyDescent="0.25">
      <c r="A11" s="137" t="s">
        <v>513</v>
      </c>
      <c r="B11" s="2">
        <v>181130649.33000001</v>
      </c>
    </row>
    <row r="12" spans="1:3" x14ac:dyDescent="0.25">
      <c r="A12" s="137" t="s">
        <v>524</v>
      </c>
      <c r="B12" s="2">
        <v>42806830.56000001</v>
      </c>
    </row>
    <row r="13" spans="1:3" x14ac:dyDescent="0.25">
      <c r="A13" s="137" t="s">
        <v>508</v>
      </c>
      <c r="B13" s="2">
        <v>114471035.89999999</v>
      </c>
      <c r="C13" s="77"/>
    </row>
    <row r="14" spans="1:3" x14ac:dyDescent="0.25">
      <c r="A14" s="137" t="s">
        <v>500</v>
      </c>
      <c r="B14" s="2">
        <v>509235232.87000006</v>
      </c>
      <c r="C14" s="77"/>
    </row>
    <row r="15" spans="1:3" x14ac:dyDescent="0.25">
      <c r="A15" s="137" t="s">
        <v>519</v>
      </c>
      <c r="B15" s="2">
        <v>162021971.03999999</v>
      </c>
      <c r="C15" s="77"/>
    </row>
    <row r="16" spans="1:3" x14ac:dyDescent="0.25">
      <c r="A16" s="7" t="s">
        <v>835</v>
      </c>
      <c r="B16" s="2">
        <v>367577986.2033</v>
      </c>
    </row>
    <row r="17" spans="1:2" x14ac:dyDescent="0.25">
      <c r="A17" s="137" t="s">
        <v>555</v>
      </c>
      <c r="B17" s="2">
        <v>10972477.223999998</v>
      </c>
    </row>
    <row r="18" spans="1:2" x14ac:dyDescent="0.25">
      <c r="A18" s="137" t="s">
        <v>550</v>
      </c>
      <c r="B18" s="2">
        <v>109724771.92</v>
      </c>
    </row>
    <row r="19" spans="1:2" x14ac:dyDescent="0.25">
      <c r="A19" s="137" t="s">
        <v>538</v>
      </c>
      <c r="B19" s="2">
        <v>10972477.229999999</v>
      </c>
    </row>
    <row r="20" spans="1:2" x14ac:dyDescent="0.25">
      <c r="A20" s="137" t="s">
        <v>544</v>
      </c>
      <c r="B20" s="2">
        <v>32917431.609999999</v>
      </c>
    </row>
    <row r="21" spans="1:2" x14ac:dyDescent="0.25">
      <c r="A21" s="137" t="s">
        <v>530</v>
      </c>
      <c r="B21" s="2">
        <v>202990828.2193</v>
      </c>
    </row>
    <row r="22" spans="1:2" x14ac:dyDescent="0.25">
      <c r="A22" s="7" t="s">
        <v>836</v>
      </c>
      <c r="B22" s="2">
        <v>315740325.41000003</v>
      </c>
    </row>
    <row r="23" spans="1:2" x14ac:dyDescent="0.25">
      <c r="A23" s="137" t="s">
        <v>568</v>
      </c>
      <c r="B23" s="2">
        <v>32917431.609999999</v>
      </c>
    </row>
    <row r="24" spans="1:2" x14ac:dyDescent="0.25">
      <c r="A24" s="137" t="s">
        <v>563</v>
      </c>
      <c r="B24" s="2">
        <v>94778417.320000008</v>
      </c>
    </row>
    <row r="25" spans="1:2" x14ac:dyDescent="0.25">
      <c r="A25" s="137" t="s">
        <v>573</v>
      </c>
      <c r="B25" s="2">
        <v>63610638.600000016</v>
      </c>
    </row>
    <row r="26" spans="1:2" x14ac:dyDescent="0.25">
      <c r="A26" s="137" t="s">
        <v>560</v>
      </c>
      <c r="B26" s="2">
        <v>124433837.88000001</v>
      </c>
    </row>
    <row r="27" spans="1:2" x14ac:dyDescent="0.25">
      <c r="A27" s="4" t="s">
        <v>808</v>
      </c>
      <c r="B27" s="2">
        <v>1740078593.76</v>
      </c>
    </row>
    <row r="28" spans="1:2" x14ac:dyDescent="0.25">
      <c r="A28" s="7" t="s">
        <v>837</v>
      </c>
      <c r="B28" s="2">
        <v>1352684865.5999999</v>
      </c>
    </row>
    <row r="29" spans="1:2" x14ac:dyDescent="0.25">
      <c r="A29" s="137" t="s">
        <v>575</v>
      </c>
      <c r="B29" s="2">
        <v>353501971.19999999</v>
      </c>
    </row>
    <row r="30" spans="1:2" x14ac:dyDescent="0.25">
      <c r="A30" s="137" t="s">
        <v>585</v>
      </c>
      <c r="B30" s="2">
        <v>670420440</v>
      </c>
    </row>
    <row r="31" spans="1:2" x14ac:dyDescent="0.25">
      <c r="A31" s="137" t="s">
        <v>581</v>
      </c>
      <c r="B31" s="2">
        <v>31285440</v>
      </c>
    </row>
    <row r="32" spans="1:2" x14ac:dyDescent="0.25">
      <c r="A32" s="137" t="s">
        <v>596</v>
      </c>
      <c r="B32" s="2">
        <v>297477014.39999998</v>
      </c>
    </row>
    <row r="33" spans="1:2" x14ac:dyDescent="0.25">
      <c r="A33" s="7" t="s">
        <v>838</v>
      </c>
      <c r="B33" s="2">
        <v>174643996</v>
      </c>
    </row>
    <row r="34" spans="1:2" x14ac:dyDescent="0.25">
      <c r="A34" s="137" t="s">
        <v>590</v>
      </c>
      <c r="B34" s="2">
        <v>12000000</v>
      </c>
    </row>
    <row r="35" spans="1:2" x14ac:dyDescent="0.25">
      <c r="A35" s="137" t="s">
        <v>600</v>
      </c>
      <c r="B35" s="2">
        <v>520000</v>
      </c>
    </row>
    <row r="36" spans="1:2" x14ac:dyDescent="0.25">
      <c r="A36" s="137" t="s">
        <v>594</v>
      </c>
      <c r="B36" s="2">
        <v>35000000</v>
      </c>
    </row>
    <row r="37" spans="1:2" x14ac:dyDescent="0.25">
      <c r="A37" s="137" t="s">
        <v>605</v>
      </c>
      <c r="B37" s="2">
        <v>127123996</v>
      </c>
    </row>
    <row r="38" spans="1:2" x14ac:dyDescent="0.25">
      <c r="A38" s="7" t="s">
        <v>839</v>
      </c>
      <c r="B38" s="2">
        <v>15200214.530000001</v>
      </c>
    </row>
    <row r="39" spans="1:2" x14ac:dyDescent="0.25">
      <c r="A39" s="137" t="s">
        <v>617</v>
      </c>
      <c r="B39" s="2">
        <v>2104214.5300000003</v>
      </c>
    </row>
    <row r="40" spans="1:2" x14ac:dyDescent="0.25">
      <c r="A40" s="137" t="s">
        <v>609</v>
      </c>
      <c r="B40" s="2">
        <v>1000000</v>
      </c>
    </row>
    <row r="41" spans="1:2" x14ac:dyDescent="0.25">
      <c r="A41" s="137" t="s">
        <v>620</v>
      </c>
      <c r="B41" s="2">
        <v>12096000</v>
      </c>
    </row>
    <row r="42" spans="1:2" x14ac:dyDescent="0.25">
      <c r="A42" s="7" t="s">
        <v>840</v>
      </c>
      <c r="B42" s="2">
        <v>157710757.63000003</v>
      </c>
    </row>
    <row r="43" spans="1:2" x14ac:dyDescent="0.25">
      <c r="A43" s="137" t="s">
        <v>634</v>
      </c>
      <c r="B43" s="2">
        <v>560360.15</v>
      </c>
    </row>
    <row r="44" spans="1:2" x14ac:dyDescent="0.25">
      <c r="A44" s="137" t="s">
        <v>622</v>
      </c>
      <c r="B44" s="2">
        <v>12758892</v>
      </c>
    </row>
    <row r="45" spans="1:2" x14ac:dyDescent="0.25">
      <c r="A45" s="137" t="s">
        <v>626</v>
      </c>
      <c r="B45" s="2">
        <v>5000000</v>
      </c>
    </row>
    <row r="46" spans="1:2" x14ac:dyDescent="0.25">
      <c r="A46" s="137" t="s">
        <v>632</v>
      </c>
      <c r="B46" s="2">
        <v>139391505.48000002</v>
      </c>
    </row>
    <row r="47" spans="1:2" x14ac:dyDescent="0.25">
      <c r="A47" s="7" t="s">
        <v>841</v>
      </c>
      <c r="B47" s="2">
        <v>1824000</v>
      </c>
    </row>
    <row r="48" spans="1:2" x14ac:dyDescent="0.25">
      <c r="A48" s="137" t="s">
        <v>636</v>
      </c>
      <c r="B48" s="2">
        <v>60000</v>
      </c>
    </row>
    <row r="49" spans="1:2" x14ac:dyDescent="0.25">
      <c r="A49" s="137" t="s">
        <v>640</v>
      </c>
      <c r="B49" s="2">
        <v>1764000</v>
      </c>
    </row>
    <row r="50" spans="1:2" x14ac:dyDescent="0.25">
      <c r="A50" s="7" t="s">
        <v>842</v>
      </c>
      <c r="B50" s="2">
        <v>10600000</v>
      </c>
    </row>
    <row r="51" spans="1:2" x14ac:dyDescent="0.25">
      <c r="A51" s="137" t="s">
        <v>648</v>
      </c>
      <c r="B51" s="2">
        <v>10600000</v>
      </c>
    </row>
    <row r="52" spans="1:2" x14ac:dyDescent="0.25">
      <c r="A52" s="7" t="s">
        <v>843</v>
      </c>
      <c r="B52" s="2">
        <v>7724040</v>
      </c>
    </row>
    <row r="53" spans="1:2" x14ac:dyDescent="0.25">
      <c r="A53" s="137" t="s">
        <v>651</v>
      </c>
      <c r="B53" s="2">
        <v>7724040</v>
      </c>
    </row>
    <row r="54" spans="1:2" x14ac:dyDescent="0.25">
      <c r="A54" s="7" t="s">
        <v>844</v>
      </c>
      <c r="B54" s="2">
        <v>16040720</v>
      </c>
    </row>
    <row r="55" spans="1:2" x14ac:dyDescent="0.25">
      <c r="A55" s="137" t="s">
        <v>668</v>
      </c>
      <c r="B55" s="2">
        <v>3417120</v>
      </c>
    </row>
    <row r="56" spans="1:2" x14ac:dyDescent="0.25">
      <c r="A56" s="137" t="s">
        <v>660</v>
      </c>
      <c r="B56" s="2">
        <v>1000000</v>
      </c>
    </row>
    <row r="57" spans="1:2" x14ac:dyDescent="0.25">
      <c r="A57" s="137" t="s">
        <v>665</v>
      </c>
      <c r="B57" s="2">
        <v>3472000</v>
      </c>
    </row>
    <row r="58" spans="1:2" x14ac:dyDescent="0.25">
      <c r="A58" s="137" t="s">
        <v>658</v>
      </c>
      <c r="B58" s="2">
        <v>6921600</v>
      </c>
    </row>
    <row r="59" spans="1:2" x14ac:dyDescent="0.25">
      <c r="A59" s="137" t="s">
        <v>670</v>
      </c>
      <c r="B59" s="2">
        <v>1230000</v>
      </c>
    </row>
    <row r="60" spans="1:2" x14ac:dyDescent="0.25">
      <c r="A60" s="7" t="s">
        <v>845</v>
      </c>
      <c r="B60" s="2">
        <v>3650000</v>
      </c>
    </row>
    <row r="61" spans="1:2" x14ac:dyDescent="0.25">
      <c r="A61" s="137" t="s">
        <v>672</v>
      </c>
      <c r="B61" s="2">
        <v>3650000</v>
      </c>
    </row>
    <row r="62" spans="1:2" x14ac:dyDescent="0.25">
      <c r="A62" s="4" t="s">
        <v>807</v>
      </c>
      <c r="B62" s="2">
        <v>15910182.050000001</v>
      </c>
    </row>
    <row r="63" spans="1:2" x14ac:dyDescent="0.25">
      <c r="A63" s="7" t="s">
        <v>846</v>
      </c>
      <c r="B63" s="2">
        <v>2100000</v>
      </c>
    </row>
    <row r="64" spans="1:2" x14ac:dyDescent="0.25">
      <c r="A64" s="137" t="s">
        <v>674</v>
      </c>
      <c r="B64" s="2">
        <v>2100000</v>
      </c>
    </row>
    <row r="65" spans="1:2" x14ac:dyDescent="0.25">
      <c r="A65" s="7" t="s">
        <v>847</v>
      </c>
      <c r="B65" s="2">
        <v>3232950</v>
      </c>
    </row>
    <row r="66" spans="1:2" x14ac:dyDescent="0.25">
      <c r="A66" s="137" t="s">
        <v>696</v>
      </c>
      <c r="B66" s="2">
        <v>3232950</v>
      </c>
    </row>
    <row r="67" spans="1:2" x14ac:dyDescent="0.25">
      <c r="A67" s="7" t="s">
        <v>848</v>
      </c>
      <c r="B67" s="2">
        <v>10577232.050000001</v>
      </c>
    </row>
    <row r="68" spans="1:2" x14ac:dyDescent="0.25">
      <c r="A68" s="137" t="s">
        <v>702</v>
      </c>
      <c r="B68" s="2">
        <v>6200000</v>
      </c>
    </row>
    <row r="69" spans="1:2" x14ac:dyDescent="0.25">
      <c r="A69" s="137" t="s">
        <v>704</v>
      </c>
      <c r="B69" s="2">
        <v>3814862.05</v>
      </c>
    </row>
    <row r="70" spans="1:2" x14ac:dyDescent="0.25">
      <c r="A70" s="137" t="s">
        <v>698</v>
      </c>
      <c r="B70" s="2">
        <v>400000</v>
      </c>
    </row>
    <row r="71" spans="1:2" x14ac:dyDescent="0.25">
      <c r="A71" s="137" t="s">
        <v>700</v>
      </c>
      <c r="B71" s="2">
        <v>162370</v>
      </c>
    </row>
    <row r="72" spans="1:2" x14ac:dyDescent="0.25">
      <c r="A72" s="4" t="s">
        <v>809</v>
      </c>
      <c r="B72" s="2">
        <v>378827730</v>
      </c>
    </row>
    <row r="73" spans="1:2" x14ac:dyDescent="0.25">
      <c r="A73" s="7" t="s">
        <v>849</v>
      </c>
      <c r="B73" s="2">
        <v>158687730</v>
      </c>
    </row>
    <row r="74" spans="1:2" x14ac:dyDescent="0.25">
      <c r="A74" s="137" t="s">
        <v>742</v>
      </c>
      <c r="B74" s="2">
        <v>2600000</v>
      </c>
    </row>
    <row r="75" spans="1:2" x14ac:dyDescent="0.25">
      <c r="A75" s="137" t="s">
        <v>740</v>
      </c>
      <c r="B75" s="2">
        <v>148932000</v>
      </c>
    </row>
    <row r="76" spans="1:2" x14ac:dyDescent="0.25">
      <c r="A76" s="137" t="s">
        <v>733</v>
      </c>
      <c r="B76" s="2">
        <v>4395730</v>
      </c>
    </row>
    <row r="77" spans="1:2" x14ac:dyDescent="0.25">
      <c r="A77" s="137" t="s">
        <v>735</v>
      </c>
      <c r="B77" s="2">
        <v>2760000</v>
      </c>
    </row>
    <row r="78" spans="1:2" x14ac:dyDescent="0.25">
      <c r="A78" s="7" t="s">
        <v>850</v>
      </c>
      <c r="B78" s="2">
        <v>220140000</v>
      </c>
    </row>
    <row r="79" spans="1:2" x14ac:dyDescent="0.25">
      <c r="A79" s="137" t="s">
        <v>742</v>
      </c>
      <c r="B79" s="2">
        <v>220140000</v>
      </c>
    </row>
    <row r="80" spans="1:2" x14ac:dyDescent="0.25">
      <c r="A80" s="4" t="s">
        <v>806</v>
      </c>
      <c r="B80" s="2">
        <v>84367444.980000004</v>
      </c>
    </row>
    <row r="81" spans="1:2" x14ac:dyDescent="0.25">
      <c r="A81" s="7" t="s">
        <v>851</v>
      </c>
      <c r="B81" s="2">
        <v>84367444.980000004</v>
      </c>
    </row>
    <row r="82" spans="1:2" x14ac:dyDescent="0.25">
      <c r="A82" s="137" t="s">
        <v>769</v>
      </c>
      <c r="B82" s="2">
        <v>39840000</v>
      </c>
    </row>
    <row r="83" spans="1:2" x14ac:dyDescent="0.25">
      <c r="A83" s="137" t="s">
        <v>745</v>
      </c>
      <c r="B83" s="2">
        <v>44527444.980000004</v>
      </c>
    </row>
    <row r="84" spans="1:2" x14ac:dyDescent="0.25">
      <c r="A84" s="4" t="s">
        <v>785</v>
      </c>
      <c r="B84" s="2">
        <v>5278128352.0632982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2538-605D-4910-93FE-26DB1AF474EE}">
  <sheetPr codeName="Hoja7">
    <tabColor rgb="FFFFFF00"/>
  </sheetPr>
  <dimension ref="A3:C420"/>
  <sheetViews>
    <sheetView topLeftCell="A10" workbookViewId="0">
      <selection activeCell="A3" sqref="A3"/>
    </sheetView>
  </sheetViews>
  <sheetFormatPr baseColWidth="10" defaultRowHeight="15" x14ac:dyDescent="0.25"/>
  <cols>
    <col min="1" max="1" width="18.85546875" bestFit="1" customWidth="1"/>
    <col min="2" max="2" width="79.140625" style="52" bestFit="1" customWidth="1"/>
    <col min="3" max="3" width="16.85546875" bestFit="1" customWidth="1"/>
    <col min="4" max="4" width="26.85546875" bestFit="1" customWidth="1"/>
  </cols>
  <sheetData>
    <row r="3" spans="1:3" x14ac:dyDescent="0.25">
      <c r="A3" s="5" t="s">
        <v>898</v>
      </c>
      <c r="B3" s="21"/>
      <c r="C3" s="21"/>
    </row>
    <row r="4" spans="1:3" x14ac:dyDescent="0.25">
      <c r="A4" s="5" t="s">
        <v>6</v>
      </c>
      <c r="B4" s="5" t="s">
        <v>7</v>
      </c>
      <c r="C4" s="21" t="s">
        <v>23</v>
      </c>
    </row>
    <row r="5" spans="1:3" x14ac:dyDescent="0.25">
      <c r="A5" s="20" t="s">
        <v>25</v>
      </c>
      <c r="B5" s="20" t="s">
        <v>463</v>
      </c>
      <c r="C5" s="2">
        <v>1324071815.6399999</v>
      </c>
    </row>
    <row r="6" spans="1:3" x14ac:dyDescent="0.25">
      <c r="A6" s="20" t="s">
        <v>44</v>
      </c>
      <c r="B6" s="20" t="s">
        <v>483</v>
      </c>
      <c r="C6" s="2">
        <v>31749176.52</v>
      </c>
    </row>
    <row r="7" spans="1:3" x14ac:dyDescent="0.25">
      <c r="A7" s="20" t="s">
        <v>50</v>
      </c>
      <c r="B7" s="20" t="s">
        <v>492</v>
      </c>
      <c r="C7" s="2">
        <v>10139377.800000001</v>
      </c>
    </row>
    <row r="8" spans="1:3" x14ac:dyDescent="0.25">
      <c r="A8" s="20" t="s">
        <v>54</v>
      </c>
      <c r="B8" s="20" t="s">
        <v>500</v>
      </c>
      <c r="C8" s="2">
        <v>509235232.87000006</v>
      </c>
    </row>
    <row r="9" spans="1:3" x14ac:dyDescent="0.25">
      <c r="A9" s="20" t="s">
        <v>71</v>
      </c>
      <c r="B9" s="20" t="s">
        <v>508</v>
      </c>
      <c r="C9" s="2">
        <v>114471035.89999999</v>
      </c>
    </row>
    <row r="10" spans="1:3" x14ac:dyDescent="0.25">
      <c r="A10" s="20" t="s">
        <v>86</v>
      </c>
      <c r="B10" s="20" t="s">
        <v>513</v>
      </c>
      <c r="C10" s="2">
        <v>181130649.33000001</v>
      </c>
    </row>
    <row r="11" spans="1:3" x14ac:dyDescent="0.25">
      <c r="A11" s="20" t="s">
        <v>102</v>
      </c>
      <c r="B11" s="20" t="s">
        <v>519</v>
      </c>
      <c r="C11" s="2">
        <v>162021971.03999999</v>
      </c>
    </row>
    <row r="12" spans="1:3" x14ac:dyDescent="0.25">
      <c r="A12" s="20" t="s">
        <v>119</v>
      </c>
      <c r="B12" s="20" t="s">
        <v>524</v>
      </c>
      <c r="C12" s="2">
        <v>42806830.56000001</v>
      </c>
    </row>
    <row r="13" spans="1:3" x14ac:dyDescent="0.25">
      <c r="A13" s="20" t="s">
        <v>136</v>
      </c>
      <c r="B13" s="20" t="s">
        <v>530</v>
      </c>
      <c r="C13" s="2">
        <v>202990828.2193</v>
      </c>
    </row>
    <row r="14" spans="1:3" x14ac:dyDescent="0.25">
      <c r="A14" s="20" t="s">
        <v>153</v>
      </c>
      <c r="B14" s="20" t="s">
        <v>538</v>
      </c>
      <c r="C14" s="2">
        <v>10972477.229999999</v>
      </c>
    </row>
    <row r="15" spans="1:3" x14ac:dyDescent="0.25">
      <c r="A15" s="20" t="s">
        <v>170</v>
      </c>
      <c r="B15" s="20" t="s">
        <v>544</v>
      </c>
      <c r="C15" s="2">
        <v>32917431.609999999</v>
      </c>
    </row>
    <row r="16" spans="1:3" x14ac:dyDescent="0.25">
      <c r="A16" s="20" t="s">
        <v>187</v>
      </c>
      <c r="B16" s="20" t="s">
        <v>550</v>
      </c>
      <c r="C16" s="2">
        <v>109724771.92</v>
      </c>
    </row>
    <row r="17" spans="1:3" x14ac:dyDescent="0.25">
      <c r="A17" s="20" t="s">
        <v>204</v>
      </c>
      <c r="B17" s="20" t="s">
        <v>555</v>
      </c>
      <c r="C17" s="2">
        <v>10972477.223999998</v>
      </c>
    </row>
    <row r="18" spans="1:3" x14ac:dyDescent="0.25">
      <c r="A18" s="20" t="s">
        <v>221</v>
      </c>
      <c r="B18" s="20" t="s">
        <v>560</v>
      </c>
      <c r="C18" s="2">
        <v>124433837.88000001</v>
      </c>
    </row>
    <row r="19" spans="1:3" x14ac:dyDescent="0.25">
      <c r="A19" s="20" t="s">
        <v>238</v>
      </c>
      <c r="B19" s="20" t="s">
        <v>563</v>
      </c>
      <c r="C19" s="2">
        <v>94778417.320000008</v>
      </c>
    </row>
    <row r="20" spans="1:3" x14ac:dyDescent="0.25">
      <c r="A20" s="20" t="s">
        <v>255</v>
      </c>
      <c r="B20" s="20" t="s">
        <v>568</v>
      </c>
      <c r="C20" s="2">
        <v>32917431.609999999</v>
      </c>
    </row>
    <row r="21" spans="1:3" x14ac:dyDescent="0.25">
      <c r="A21" s="20" t="s">
        <v>272</v>
      </c>
      <c r="B21" s="20" t="s">
        <v>573</v>
      </c>
      <c r="C21" s="2">
        <v>63610638.600000016</v>
      </c>
    </row>
    <row r="22" spans="1:3" x14ac:dyDescent="0.25">
      <c r="A22" s="20" t="s">
        <v>287</v>
      </c>
      <c r="B22" s="20" t="s">
        <v>575</v>
      </c>
      <c r="C22" s="2">
        <v>353501971.19999999</v>
      </c>
    </row>
    <row r="23" spans="1:3" x14ac:dyDescent="0.25">
      <c r="A23" s="20" t="s">
        <v>289</v>
      </c>
      <c r="B23" s="20" t="s">
        <v>581</v>
      </c>
      <c r="C23" s="2">
        <v>31285440</v>
      </c>
    </row>
    <row r="24" spans="1:3" x14ac:dyDescent="0.25">
      <c r="A24" s="20" t="s">
        <v>292</v>
      </c>
      <c r="B24" s="20" t="s">
        <v>585</v>
      </c>
      <c r="C24" s="2">
        <v>670420440</v>
      </c>
    </row>
    <row r="25" spans="1:3" x14ac:dyDescent="0.25">
      <c r="A25" s="20" t="s">
        <v>304</v>
      </c>
      <c r="B25" s="20" t="s">
        <v>596</v>
      </c>
      <c r="C25" s="2">
        <v>297477014.39999998</v>
      </c>
    </row>
    <row r="26" spans="1:3" x14ac:dyDescent="0.25">
      <c r="A26" s="20" t="s">
        <v>306</v>
      </c>
      <c r="B26" s="20" t="s">
        <v>590</v>
      </c>
      <c r="C26" s="2">
        <v>12000000</v>
      </c>
    </row>
    <row r="27" spans="1:3" x14ac:dyDescent="0.25">
      <c r="A27" s="20" t="s">
        <v>309</v>
      </c>
      <c r="B27" s="20" t="s">
        <v>594</v>
      </c>
      <c r="C27" s="2">
        <v>35000000</v>
      </c>
    </row>
    <row r="28" spans="1:3" x14ac:dyDescent="0.25">
      <c r="A28" s="20" t="s">
        <v>312</v>
      </c>
      <c r="B28" s="20" t="s">
        <v>600</v>
      </c>
      <c r="C28" s="2">
        <v>520000</v>
      </c>
    </row>
    <row r="29" spans="1:3" x14ac:dyDescent="0.25">
      <c r="A29" s="20" t="s">
        <v>317</v>
      </c>
      <c r="B29" s="20" t="s">
        <v>605</v>
      </c>
      <c r="C29" s="2">
        <v>127123996</v>
      </c>
    </row>
    <row r="30" spans="1:3" x14ac:dyDescent="0.25">
      <c r="A30" s="20" t="s">
        <v>324</v>
      </c>
      <c r="B30" s="20" t="s">
        <v>609</v>
      </c>
      <c r="C30" s="2">
        <v>1000000</v>
      </c>
    </row>
    <row r="31" spans="1:3" x14ac:dyDescent="0.25">
      <c r="A31" s="20" t="s">
        <v>335</v>
      </c>
      <c r="B31" s="20" t="s">
        <v>617</v>
      </c>
      <c r="C31" s="2">
        <v>2104214.5300000003</v>
      </c>
    </row>
    <row r="32" spans="1:3" x14ac:dyDescent="0.25">
      <c r="A32" s="20" t="s">
        <v>338</v>
      </c>
      <c r="B32" s="20" t="s">
        <v>620</v>
      </c>
      <c r="C32" s="2">
        <v>12096000</v>
      </c>
    </row>
    <row r="33" spans="1:3" x14ac:dyDescent="0.25">
      <c r="A33" s="20" t="s">
        <v>341</v>
      </c>
      <c r="B33" s="20" t="s">
        <v>622</v>
      </c>
      <c r="C33" s="2">
        <v>12758892</v>
      </c>
    </row>
    <row r="34" spans="1:3" x14ac:dyDescent="0.25">
      <c r="A34" s="20" t="s">
        <v>351</v>
      </c>
      <c r="B34" s="20" t="s">
        <v>626</v>
      </c>
      <c r="C34" s="2">
        <v>5000000</v>
      </c>
    </row>
    <row r="35" spans="1:3" x14ac:dyDescent="0.25">
      <c r="A35" s="20" t="s">
        <v>359</v>
      </c>
      <c r="B35" s="20" t="s">
        <v>632</v>
      </c>
      <c r="C35" s="2">
        <v>139391505.48000002</v>
      </c>
    </row>
    <row r="36" spans="1:3" x14ac:dyDescent="0.25">
      <c r="A36" s="20" t="s">
        <v>364</v>
      </c>
      <c r="B36" s="20" t="s">
        <v>634</v>
      </c>
      <c r="C36" s="2">
        <v>560360.15</v>
      </c>
    </row>
    <row r="37" spans="1:3" x14ac:dyDescent="0.25">
      <c r="A37" s="20" t="s">
        <v>365</v>
      </c>
      <c r="B37" s="20" t="s">
        <v>636</v>
      </c>
      <c r="C37" s="2">
        <v>60000</v>
      </c>
    </row>
    <row r="38" spans="1:3" x14ac:dyDescent="0.25">
      <c r="A38" s="20" t="s">
        <v>366</v>
      </c>
      <c r="B38" s="20" t="s">
        <v>640</v>
      </c>
      <c r="C38" s="2">
        <v>1764000</v>
      </c>
    </row>
    <row r="39" spans="1:3" x14ac:dyDescent="0.25">
      <c r="A39" s="20" t="s">
        <v>369</v>
      </c>
      <c r="B39" s="20" t="s">
        <v>648</v>
      </c>
      <c r="C39" s="2">
        <v>10600000</v>
      </c>
    </row>
    <row r="40" spans="1:3" x14ac:dyDescent="0.25">
      <c r="A40" s="20" t="s">
        <v>370</v>
      </c>
      <c r="B40" s="20" t="s">
        <v>651</v>
      </c>
      <c r="C40" s="2">
        <v>7724040</v>
      </c>
    </row>
    <row r="41" spans="1:3" x14ac:dyDescent="0.25">
      <c r="A41" s="20" t="s">
        <v>373</v>
      </c>
      <c r="B41" s="20" t="s">
        <v>658</v>
      </c>
      <c r="C41" s="2">
        <v>6921600</v>
      </c>
    </row>
    <row r="42" spans="1:3" x14ac:dyDescent="0.25">
      <c r="A42" s="20" t="s">
        <v>374</v>
      </c>
      <c r="B42" s="20" t="s">
        <v>660</v>
      </c>
      <c r="C42" s="2">
        <v>1000000</v>
      </c>
    </row>
    <row r="43" spans="1:3" x14ac:dyDescent="0.25">
      <c r="A43" s="20" t="s">
        <v>376</v>
      </c>
      <c r="B43" s="20" t="s">
        <v>665</v>
      </c>
      <c r="C43" s="2">
        <v>3472000</v>
      </c>
    </row>
    <row r="44" spans="1:3" x14ac:dyDescent="0.25">
      <c r="A44" s="20" t="s">
        <v>379</v>
      </c>
      <c r="B44" s="20" t="s">
        <v>668</v>
      </c>
      <c r="C44" s="2">
        <v>3417120</v>
      </c>
    </row>
    <row r="45" spans="1:3" x14ac:dyDescent="0.25">
      <c r="A45" s="20" t="s">
        <v>380</v>
      </c>
      <c r="B45" s="20" t="s">
        <v>670</v>
      </c>
      <c r="C45" s="2">
        <v>1230000</v>
      </c>
    </row>
    <row r="46" spans="1:3" x14ac:dyDescent="0.25">
      <c r="A46" s="20" t="s">
        <v>381</v>
      </c>
      <c r="B46" s="20" t="s">
        <v>672</v>
      </c>
      <c r="C46" s="2">
        <v>3650000</v>
      </c>
    </row>
    <row r="47" spans="1:3" x14ac:dyDescent="0.25">
      <c r="A47" s="20" t="s">
        <v>391</v>
      </c>
      <c r="B47" s="20" t="s">
        <v>674</v>
      </c>
      <c r="C47" s="2">
        <v>2100000</v>
      </c>
    </row>
    <row r="48" spans="1:3" x14ac:dyDescent="0.25">
      <c r="A48" s="20" t="s">
        <v>410</v>
      </c>
      <c r="B48" s="20" t="s">
        <v>696</v>
      </c>
      <c r="C48" s="2">
        <v>3232950</v>
      </c>
    </row>
    <row r="49" spans="1:3" x14ac:dyDescent="0.25">
      <c r="A49" s="20" t="s">
        <v>411</v>
      </c>
      <c r="B49" s="20" t="s">
        <v>698</v>
      </c>
      <c r="C49" s="2">
        <v>400000</v>
      </c>
    </row>
    <row r="50" spans="1:3" x14ac:dyDescent="0.25">
      <c r="A50" s="20" t="s">
        <v>412</v>
      </c>
      <c r="B50" s="20" t="s">
        <v>700</v>
      </c>
      <c r="C50" s="2">
        <v>162370</v>
      </c>
    </row>
    <row r="51" spans="1:3" x14ac:dyDescent="0.25">
      <c r="A51" s="20" t="s">
        <v>413</v>
      </c>
      <c r="B51" s="20" t="s">
        <v>702</v>
      </c>
      <c r="C51" s="2">
        <v>6200000</v>
      </c>
    </row>
    <row r="52" spans="1:3" x14ac:dyDescent="0.25">
      <c r="A52" s="20" t="s">
        <v>414</v>
      </c>
      <c r="B52" s="20" t="s">
        <v>704</v>
      </c>
      <c r="C52" s="2">
        <v>3814862.05</v>
      </c>
    </row>
    <row r="53" spans="1:3" x14ac:dyDescent="0.25">
      <c r="A53" s="20" t="s">
        <v>731</v>
      </c>
      <c r="B53" s="20" t="s">
        <v>733</v>
      </c>
      <c r="C53" s="2">
        <v>4395730</v>
      </c>
    </row>
    <row r="54" spans="1:3" x14ac:dyDescent="0.25">
      <c r="A54" s="20" t="s">
        <v>739</v>
      </c>
      <c r="B54" s="20" t="s">
        <v>740</v>
      </c>
      <c r="C54" s="2">
        <v>148932000</v>
      </c>
    </row>
    <row r="55" spans="1:3" x14ac:dyDescent="0.25">
      <c r="A55" s="20" t="s">
        <v>751</v>
      </c>
      <c r="B55" s="20" t="s">
        <v>735</v>
      </c>
      <c r="C55" s="2">
        <v>2760000</v>
      </c>
    </row>
    <row r="56" spans="1:3" x14ac:dyDescent="0.25">
      <c r="A56" s="20" t="s">
        <v>761</v>
      </c>
      <c r="B56" s="20" t="s">
        <v>742</v>
      </c>
      <c r="C56" s="2">
        <v>222740000</v>
      </c>
    </row>
    <row r="57" spans="1:3" x14ac:dyDescent="0.25">
      <c r="A57" s="20" t="s">
        <v>450</v>
      </c>
      <c r="B57" s="20" t="s">
        <v>745</v>
      </c>
      <c r="C57" s="2">
        <v>44527444.980000004</v>
      </c>
    </row>
    <row r="58" spans="1:3" x14ac:dyDescent="0.25">
      <c r="A58" s="20" t="s">
        <v>767</v>
      </c>
      <c r="B58" s="20" t="s">
        <v>769</v>
      </c>
      <c r="C58" s="2">
        <v>39840000</v>
      </c>
    </row>
    <row r="59" spans="1:3" x14ac:dyDescent="0.25">
      <c r="A59" s="145" t="s">
        <v>785</v>
      </c>
      <c r="B59" s="146"/>
      <c r="C59" s="2">
        <v>5278128352.0632982</v>
      </c>
    </row>
    <row r="60" spans="1:3" x14ac:dyDescent="0.25">
      <c r="B60"/>
    </row>
    <row r="61" spans="1:3" x14ac:dyDescent="0.25">
      <c r="B61"/>
    </row>
    <row r="62" spans="1:3" x14ac:dyDescent="0.25">
      <c r="B62"/>
    </row>
    <row r="63" spans="1:3" x14ac:dyDescent="0.25">
      <c r="B63"/>
    </row>
    <row r="64" spans="1:3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  <row r="255" spans="2:2" x14ac:dyDescent="0.25">
      <c r="B255" s="4"/>
    </row>
    <row r="256" spans="2:2" x14ac:dyDescent="0.25">
      <c r="B256" s="4"/>
    </row>
    <row r="257" spans="2:2" x14ac:dyDescent="0.25">
      <c r="B257" s="4"/>
    </row>
    <row r="258" spans="2:2" x14ac:dyDescent="0.25">
      <c r="B258" s="4"/>
    </row>
    <row r="259" spans="2:2" x14ac:dyDescent="0.25">
      <c r="B259" s="4"/>
    </row>
    <row r="260" spans="2:2" x14ac:dyDescent="0.25">
      <c r="B260" s="4"/>
    </row>
    <row r="261" spans="2:2" x14ac:dyDescent="0.25">
      <c r="B261" s="4"/>
    </row>
    <row r="262" spans="2:2" x14ac:dyDescent="0.25">
      <c r="B262" s="4"/>
    </row>
    <row r="263" spans="2:2" x14ac:dyDescent="0.25">
      <c r="B263" s="4"/>
    </row>
    <row r="264" spans="2:2" x14ac:dyDescent="0.25">
      <c r="B264" s="4"/>
    </row>
    <row r="265" spans="2:2" x14ac:dyDescent="0.25">
      <c r="B265" s="4"/>
    </row>
    <row r="266" spans="2:2" x14ac:dyDescent="0.25">
      <c r="B266" s="4"/>
    </row>
    <row r="267" spans="2:2" x14ac:dyDescent="0.25">
      <c r="B267" s="4"/>
    </row>
    <row r="268" spans="2:2" x14ac:dyDescent="0.25">
      <c r="B268" s="4"/>
    </row>
    <row r="269" spans="2:2" x14ac:dyDescent="0.25">
      <c r="B269" s="4"/>
    </row>
    <row r="270" spans="2:2" x14ac:dyDescent="0.25">
      <c r="B270" s="4"/>
    </row>
    <row r="271" spans="2:2" x14ac:dyDescent="0.25">
      <c r="B271" s="4"/>
    </row>
    <row r="272" spans="2:2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2" x14ac:dyDescent="0.25">
      <c r="B305" s="4"/>
    </row>
    <row r="306" spans="2:2" x14ac:dyDescent="0.25">
      <c r="B306" s="4"/>
    </row>
    <row r="307" spans="2:2" x14ac:dyDescent="0.25">
      <c r="B307" s="4"/>
    </row>
    <row r="308" spans="2:2" x14ac:dyDescent="0.25">
      <c r="B308" s="4"/>
    </row>
    <row r="309" spans="2:2" x14ac:dyDescent="0.25">
      <c r="B309" s="4"/>
    </row>
    <row r="310" spans="2:2" x14ac:dyDescent="0.25">
      <c r="B310" s="4"/>
    </row>
    <row r="311" spans="2:2" x14ac:dyDescent="0.25">
      <c r="B311" s="4"/>
    </row>
    <row r="312" spans="2:2" x14ac:dyDescent="0.25">
      <c r="B312" s="4"/>
    </row>
    <row r="313" spans="2:2" x14ac:dyDescent="0.25">
      <c r="B313" s="4"/>
    </row>
    <row r="314" spans="2:2" x14ac:dyDescent="0.25">
      <c r="B314" s="4"/>
    </row>
    <row r="315" spans="2:2" x14ac:dyDescent="0.25">
      <c r="B315" s="4"/>
    </row>
    <row r="316" spans="2:2" x14ac:dyDescent="0.25">
      <c r="B316" s="4"/>
    </row>
    <row r="317" spans="2:2" x14ac:dyDescent="0.25">
      <c r="B317" s="4"/>
    </row>
    <row r="318" spans="2:2" x14ac:dyDescent="0.25">
      <c r="B318" s="4"/>
    </row>
    <row r="319" spans="2:2" x14ac:dyDescent="0.25">
      <c r="B319" s="4"/>
    </row>
    <row r="320" spans="2:2" x14ac:dyDescent="0.25">
      <c r="B320" s="4"/>
    </row>
    <row r="321" spans="2:2" x14ac:dyDescent="0.25">
      <c r="B321" s="4"/>
    </row>
    <row r="322" spans="2:2" x14ac:dyDescent="0.25">
      <c r="B322" s="4"/>
    </row>
    <row r="323" spans="2:2" x14ac:dyDescent="0.25">
      <c r="B323" s="4"/>
    </row>
    <row r="324" spans="2:2" x14ac:dyDescent="0.25">
      <c r="B324" s="4"/>
    </row>
    <row r="325" spans="2:2" x14ac:dyDescent="0.25">
      <c r="B325" s="4"/>
    </row>
    <row r="326" spans="2:2" x14ac:dyDescent="0.25">
      <c r="B326" s="4"/>
    </row>
    <row r="327" spans="2:2" x14ac:dyDescent="0.25">
      <c r="B327" s="4"/>
    </row>
    <row r="328" spans="2:2" x14ac:dyDescent="0.25">
      <c r="B328" s="4"/>
    </row>
    <row r="329" spans="2:2" x14ac:dyDescent="0.25">
      <c r="B329" s="4"/>
    </row>
    <row r="330" spans="2:2" x14ac:dyDescent="0.25">
      <c r="B330" s="4"/>
    </row>
    <row r="331" spans="2:2" x14ac:dyDescent="0.25">
      <c r="B331" s="4"/>
    </row>
    <row r="332" spans="2:2" x14ac:dyDescent="0.25">
      <c r="B332" s="4"/>
    </row>
    <row r="333" spans="2:2" x14ac:dyDescent="0.25">
      <c r="B333" s="4"/>
    </row>
    <row r="334" spans="2:2" x14ac:dyDescent="0.25">
      <c r="B334" s="4"/>
    </row>
    <row r="335" spans="2:2" x14ac:dyDescent="0.25">
      <c r="B335" s="4"/>
    </row>
    <row r="336" spans="2:2" x14ac:dyDescent="0.25">
      <c r="B336" s="4"/>
    </row>
    <row r="337" spans="2:2" x14ac:dyDescent="0.25">
      <c r="B337" s="4"/>
    </row>
    <row r="338" spans="2:2" x14ac:dyDescent="0.25">
      <c r="B338" s="4"/>
    </row>
    <row r="339" spans="2:2" x14ac:dyDescent="0.25">
      <c r="B339" s="4"/>
    </row>
    <row r="340" spans="2:2" x14ac:dyDescent="0.25">
      <c r="B340" s="4"/>
    </row>
    <row r="341" spans="2:2" x14ac:dyDescent="0.25">
      <c r="B341" s="4"/>
    </row>
    <row r="342" spans="2:2" x14ac:dyDescent="0.25">
      <c r="B342" s="4"/>
    </row>
    <row r="343" spans="2:2" x14ac:dyDescent="0.25">
      <c r="B343" s="4"/>
    </row>
    <row r="344" spans="2:2" x14ac:dyDescent="0.25">
      <c r="B344" s="4"/>
    </row>
    <row r="345" spans="2:2" x14ac:dyDescent="0.25">
      <c r="B345" s="4"/>
    </row>
    <row r="346" spans="2:2" x14ac:dyDescent="0.25">
      <c r="B346" s="4"/>
    </row>
    <row r="347" spans="2:2" x14ac:dyDescent="0.25">
      <c r="B347" s="4"/>
    </row>
    <row r="348" spans="2:2" x14ac:dyDescent="0.25">
      <c r="B348" s="4"/>
    </row>
    <row r="349" spans="2:2" x14ac:dyDescent="0.25">
      <c r="B349" s="4"/>
    </row>
    <row r="350" spans="2:2" x14ac:dyDescent="0.25">
      <c r="B350" s="4"/>
    </row>
    <row r="351" spans="2:2" x14ac:dyDescent="0.25">
      <c r="B351" s="4"/>
    </row>
    <row r="352" spans="2:2" x14ac:dyDescent="0.25">
      <c r="B352" s="4"/>
    </row>
    <row r="353" spans="2:2" x14ac:dyDescent="0.25">
      <c r="B353" s="4"/>
    </row>
    <row r="354" spans="2:2" x14ac:dyDescent="0.25">
      <c r="B354" s="4"/>
    </row>
    <row r="355" spans="2:2" x14ac:dyDescent="0.25">
      <c r="B355" s="4"/>
    </row>
    <row r="356" spans="2:2" x14ac:dyDescent="0.25">
      <c r="B356" s="4"/>
    </row>
    <row r="357" spans="2:2" x14ac:dyDescent="0.25">
      <c r="B357" s="4"/>
    </row>
    <row r="358" spans="2:2" x14ac:dyDescent="0.25">
      <c r="B358" s="4"/>
    </row>
    <row r="359" spans="2:2" x14ac:dyDescent="0.25">
      <c r="B359" s="4"/>
    </row>
    <row r="360" spans="2:2" x14ac:dyDescent="0.25">
      <c r="B360" s="4"/>
    </row>
    <row r="361" spans="2:2" x14ac:dyDescent="0.25">
      <c r="B361" s="4"/>
    </row>
    <row r="362" spans="2:2" x14ac:dyDescent="0.25">
      <c r="B362" s="4"/>
    </row>
    <row r="363" spans="2:2" x14ac:dyDescent="0.25">
      <c r="B363" s="4"/>
    </row>
    <row r="364" spans="2:2" x14ac:dyDescent="0.25">
      <c r="B364" s="4"/>
    </row>
    <row r="365" spans="2:2" x14ac:dyDescent="0.25">
      <c r="B365" s="4"/>
    </row>
    <row r="366" spans="2:2" x14ac:dyDescent="0.25">
      <c r="B366" s="4"/>
    </row>
    <row r="367" spans="2:2" x14ac:dyDescent="0.25">
      <c r="B367" s="4"/>
    </row>
    <row r="368" spans="2:2" x14ac:dyDescent="0.25">
      <c r="B368" s="4"/>
    </row>
    <row r="369" spans="2:2" x14ac:dyDescent="0.25">
      <c r="B369" s="4"/>
    </row>
    <row r="370" spans="2:2" x14ac:dyDescent="0.25">
      <c r="B370" s="4"/>
    </row>
    <row r="371" spans="2:2" x14ac:dyDescent="0.25">
      <c r="B371" s="4"/>
    </row>
    <row r="372" spans="2:2" x14ac:dyDescent="0.25">
      <c r="B372" s="4"/>
    </row>
    <row r="373" spans="2:2" x14ac:dyDescent="0.25">
      <c r="B373" s="4"/>
    </row>
    <row r="374" spans="2:2" x14ac:dyDescent="0.25">
      <c r="B374" s="4"/>
    </row>
    <row r="375" spans="2:2" x14ac:dyDescent="0.25">
      <c r="B375" s="4"/>
    </row>
    <row r="376" spans="2:2" x14ac:dyDescent="0.25">
      <c r="B376" s="4"/>
    </row>
    <row r="377" spans="2:2" x14ac:dyDescent="0.25">
      <c r="B377" s="4"/>
    </row>
    <row r="378" spans="2:2" x14ac:dyDescent="0.25">
      <c r="B378" s="4"/>
    </row>
    <row r="379" spans="2:2" x14ac:dyDescent="0.25">
      <c r="B379" s="4"/>
    </row>
    <row r="380" spans="2:2" x14ac:dyDescent="0.25">
      <c r="B380" s="4"/>
    </row>
    <row r="381" spans="2:2" x14ac:dyDescent="0.25">
      <c r="B381" s="4"/>
    </row>
    <row r="382" spans="2:2" x14ac:dyDescent="0.25">
      <c r="B382" s="4"/>
    </row>
    <row r="383" spans="2:2" x14ac:dyDescent="0.25">
      <c r="B383" s="4"/>
    </row>
    <row r="384" spans="2:2" x14ac:dyDescent="0.25">
      <c r="B384" s="4"/>
    </row>
    <row r="385" spans="2:2" x14ac:dyDescent="0.25">
      <c r="B385" s="4"/>
    </row>
    <row r="386" spans="2:2" x14ac:dyDescent="0.25">
      <c r="B386" s="4"/>
    </row>
    <row r="387" spans="2:2" x14ac:dyDescent="0.25">
      <c r="B387" s="4"/>
    </row>
    <row r="388" spans="2:2" x14ac:dyDescent="0.25">
      <c r="B388" s="4"/>
    </row>
    <row r="389" spans="2:2" x14ac:dyDescent="0.25">
      <c r="B389" s="4"/>
    </row>
    <row r="390" spans="2:2" x14ac:dyDescent="0.25">
      <c r="B390" s="4"/>
    </row>
    <row r="391" spans="2:2" x14ac:dyDescent="0.25">
      <c r="B391" s="4"/>
    </row>
    <row r="392" spans="2:2" x14ac:dyDescent="0.25">
      <c r="B392" s="4"/>
    </row>
    <row r="393" spans="2:2" x14ac:dyDescent="0.25">
      <c r="B393" s="4"/>
    </row>
    <row r="394" spans="2:2" x14ac:dyDescent="0.25">
      <c r="B394" s="4"/>
    </row>
    <row r="395" spans="2:2" x14ac:dyDescent="0.25">
      <c r="B395" s="4"/>
    </row>
    <row r="396" spans="2:2" x14ac:dyDescent="0.25">
      <c r="B396" s="4"/>
    </row>
    <row r="397" spans="2:2" x14ac:dyDescent="0.25">
      <c r="B397" s="4"/>
    </row>
    <row r="398" spans="2:2" x14ac:dyDescent="0.25">
      <c r="B398" s="4"/>
    </row>
    <row r="399" spans="2:2" x14ac:dyDescent="0.25">
      <c r="B399" s="4"/>
    </row>
    <row r="400" spans="2:2" x14ac:dyDescent="0.25">
      <c r="B400" s="4"/>
    </row>
    <row r="401" spans="2:2" x14ac:dyDescent="0.25">
      <c r="B401" s="4"/>
    </row>
    <row r="402" spans="2:2" x14ac:dyDescent="0.25">
      <c r="B402" s="4"/>
    </row>
    <row r="403" spans="2:2" x14ac:dyDescent="0.25">
      <c r="B403" s="4"/>
    </row>
    <row r="404" spans="2:2" x14ac:dyDescent="0.25">
      <c r="B404" s="4"/>
    </row>
    <row r="405" spans="2:2" x14ac:dyDescent="0.25">
      <c r="B405" s="4"/>
    </row>
    <row r="406" spans="2:2" x14ac:dyDescent="0.25">
      <c r="B406" s="4"/>
    </row>
    <row r="407" spans="2:2" x14ac:dyDescent="0.25">
      <c r="B407" s="4"/>
    </row>
    <row r="408" spans="2:2" x14ac:dyDescent="0.25">
      <c r="B408" s="4"/>
    </row>
    <row r="409" spans="2:2" x14ac:dyDescent="0.25">
      <c r="B409" s="4"/>
    </row>
    <row r="410" spans="2:2" x14ac:dyDescent="0.25">
      <c r="B410" s="4"/>
    </row>
    <row r="411" spans="2:2" x14ac:dyDescent="0.25">
      <c r="B411" s="4"/>
    </row>
    <row r="412" spans="2:2" x14ac:dyDescent="0.25">
      <c r="B412" s="4"/>
    </row>
    <row r="413" spans="2:2" x14ac:dyDescent="0.25">
      <c r="B413" s="4"/>
    </row>
    <row r="414" spans="2:2" x14ac:dyDescent="0.25">
      <c r="B414" s="4"/>
    </row>
    <row r="415" spans="2:2" x14ac:dyDescent="0.25">
      <c r="B415" s="4"/>
    </row>
    <row r="416" spans="2:2" x14ac:dyDescent="0.25">
      <c r="B416" s="4"/>
    </row>
    <row r="417" spans="2:2" x14ac:dyDescent="0.25">
      <c r="B417" s="4"/>
    </row>
    <row r="418" spans="2:2" x14ac:dyDescent="0.25">
      <c r="B418" s="4"/>
    </row>
    <row r="419" spans="2:2" x14ac:dyDescent="0.25">
      <c r="B419" s="4"/>
    </row>
    <row r="420" spans="2:2" x14ac:dyDescent="0.25">
      <c r="B420" s="4"/>
    </row>
  </sheetData>
  <mergeCells count="1">
    <mergeCell ref="A59:B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 filterMode="1"/>
  <dimension ref="A1:Z360"/>
  <sheetViews>
    <sheetView showGridLines="0" tabSelected="1" topLeftCell="J1" zoomScale="90" zoomScaleNormal="90" workbookViewId="0">
      <selection activeCell="M358" sqref="M358"/>
    </sheetView>
  </sheetViews>
  <sheetFormatPr baseColWidth="10" defaultColWidth="9.140625" defaultRowHeight="15" x14ac:dyDescent="0.25"/>
  <cols>
    <col min="1" max="1" width="7.5703125" style="16" bestFit="1" customWidth="1"/>
    <col min="2" max="2" width="14.85546875" style="16" customWidth="1"/>
    <col min="3" max="3" width="9.140625" style="16"/>
    <col min="4" max="4" width="32.85546875" style="16" bestFit="1" customWidth="1"/>
    <col min="5" max="5" width="29.5703125" style="16" customWidth="1"/>
    <col min="6" max="6" width="21.7109375" style="113" bestFit="1" customWidth="1"/>
    <col min="7" max="7" width="14.7109375" style="16" bestFit="1" customWidth="1"/>
    <col min="8" max="8" width="8.42578125" style="16" customWidth="1"/>
    <col min="9" max="9" width="76.28515625" style="16" customWidth="1"/>
    <col min="10" max="10" width="9.28515625" style="16" customWidth="1"/>
    <col min="11" max="11" width="10.28515625" style="16" customWidth="1"/>
    <col min="12" max="12" width="29.5703125" style="16" customWidth="1"/>
    <col min="13" max="13" width="76.28515625" style="16" customWidth="1"/>
    <col min="14" max="14" width="6.7109375" style="16" customWidth="1"/>
    <col min="15" max="15" width="37.7109375" style="16" customWidth="1"/>
    <col min="16" max="16" width="5.140625" style="16" customWidth="1"/>
    <col min="17" max="17" width="37.7109375" style="16" customWidth="1"/>
    <col min="18" max="18" width="5.140625" style="16" customWidth="1"/>
    <col min="19" max="19" width="30.5703125" style="16" customWidth="1"/>
    <col min="20" max="20" width="9.7109375" style="16" bestFit="1" customWidth="1"/>
    <col min="21" max="21" width="20.7109375" style="16" bestFit="1" customWidth="1"/>
    <col min="22" max="22" width="9.140625" style="16"/>
    <col min="23" max="23" width="15.85546875" style="16" bestFit="1" customWidth="1"/>
    <col min="24" max="25" width="9.140625" style="16"/>
    <col min="26" max="26" width="15.85546875" style="16" bestFit="1" customWidth="1"/>
    <col min="27" max="16384" width="9.140625" style="16"/>
  </cols>
  <sheetData>
    <row r="1" spans="1:23" ht="38.25" x14ac:dyDescent="0.25">
      <c r="A1" s="17" t="s">
        <v>0</v>
      </c>
      <c r="B1" s="17" t="s">
        <v>1</v>
      </c>
      <c r="C1" s="17" t="s">
        <v>2</v>
      </c>
      <c r="D1" s="17" t="s">
        <v>831</v>
      </c>
      <c r="E1" s="17" t="s">
        <v>3</v>
      </c>
      <c r="F1" s="110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16</v>
      </c>
      <c r="S1" s="17" t="s">
        <v>17</v>
      </c>
      <c r="T1" s="17" t="s">
        <v>18</v>
      </c>
      <c r="U1" s="17" t="s">
        <v>891</v>
      </c>
    </row>
    <row r="2" spans="1:23" hidden="1" x14ac:dyDescent="0.25">
      <c r="A2" s="15" t="str">
        <f>MID(F2,1,6)</f>
        <v>0005-0</v>
      </c>
      <c r="B2" s="15" t="str">
        <f>VLOOKUP(A2,Programas!$I$2:$K$8,2,0)</f>
        <v>0 - Remuneraciones</v>
      </c>
      <c r="C2" s="15" t="str">
        <f>MID(F2,1,9)</f>
        <v>0005-0-01</v>
      </c>
      <c r="D2" s="15" t="s">
        <v>832</v>
      </c>
      <c r="E2" s="15" t="str">
        <f>VLOOKUP(C2,Programas!$P$2:$Q$32,2,0)</f>
        <v>REMUNERACIONES BÁSICAS</v>
      </c>
      <c r="F2" s="111" t="s">
        <v>24</v>
      </c>
      <c r="G2" s="15" t="str">
        <f>MID(F2,1,12)</f>
        <v>0005-0-01-01</v>
      </c>
      <c r="H2" s="15" t="str">
        <f>MID(G2,6,1)&amp;"."&amp;MID(G2,8,2)&amp;"."&amp;MID(G2,11,2)</f>
        <v>0.01.01</v>
      </c>
      <c r="I2" s="15" t="str">
        <f>VLOOKUP(G2,Programas!$T$2:$V$94,3,0)</f>
        <v>Sueldos para cargos fijos</v>
      </c>
      <c r="J2" s="15" t="str">
        <f>MID(F2,14,2)</f>
        <v>01</v>
      </c>
      <c r="K2" s="15" t="str">
        <f>MID(F2,20,2)</f>
        <v>01</v>
      </c>
      <c r="L2" s="15" t="str">
        <f>VLOOKUP(K2,Programas!$A$2:$B$21,2,0)</f>
        <v>01 Sistema de Emergencias 9-1-1</v>
      </c>
      <c r="M2" s="15" t="str">
        <f>VLOOKUP($G2,Programas!$T$2:$AD$92,3,0)</f>
        <v>Sueldos para cargos fijos</v>
      </c>
      <c r="N2" s="15" t="str">
        <f>VLOOKUP($G2,Programas!$T$2:$AD$92,4,0)</f>
        <v>1.1.1.1</v>
      </c>
      <c r="O2" s="15" t="str">
        <f>VLOOKUP($G2,Programas!$T$2:$AD$92,5,0)</f>
        <v xml:space="preserve">Sueldos y salarios </v>
      </c>
      <c r="P2" s="15" t="str">
        <f>VLOOKUP($G2,Programas!$T$2:$AD$92,6,0)</f>
        <v>1.1.1</v>
      </c>
      <c r="Q2" s="15" t="str">
        <f>VLOOKUP($G2,Programas!$T$2:$AD$92,7,0)</f>
        <v>REMUNERACIONES</v>
      </c>
      <c r="R2" s="15" t="str">
        <f>VLOOKUP($G2,Programas!$T$2:$AD$92,8,0)</f>
        <v>1.1</v>
      </c>
      <c r="S2" s="15" t="str">
        <f>VLOOKUP($G2,Programas!$T$2:$AD$92,9,0)</f>
        <v>GASTOS DE CONSUMO</v>
      </c>
      <c r="T2" s="15" t="str">
        <f>VLOOKUP($G2,Programas!$T$2:$AD$92,10,0)</f>
        <v>1</v>
      </c>
      <c r="U2" s="14">
        <v>16814125.199999999</v>
      </c>
      <c r="W2" s="19"/>
    </row>
    <row r="3" spans="1:23" hidden="1" x14ac:dyDescent="0.25">
      <c r="A3" s="15" t="str">
        <f t="shared" ref="A3:A66" si="0">MID(F3,1,6)</f>
        <v>0005-0</v>
      </c>
      <c r="B3" s="15" t="str">
        <f>VLOOKUP(A3,Programas!$I$2:$K$8,2,0)</f>
        <v>0 - Remuneraciones</v>
      </c>
      <c r="C3" s="15" t="str">
        <f t="shared" ref="C3:C66" si="1">MID(F3,1,9)</f>
        <v>0005-0-01</v>
      </c>
      <c r="D3" s="15" t="s">
        <v>832</v>
      </c>
      <c r="E3" s="15" t="str">
        <f>VLOOKUP(C3,Programas!$P$2:$Q$32,2,0)</f>
        <v>REMUNERACIONES BÁSICAS</v>
      </c>
      <c r="F3" s="111" t="s">
        <v>26</v>
      </c>
      <c r="G3" s="15" t="str">
        <f t="shared" ref="G3:G66" si="2">MID(F3,1,12)</f>
        <v>0005-0-01-01</v>
      </c>
      <c r="H3" s="15" t="str">
        <f t="shared" ref="H3:H66" si="3">MID(G3,6,1)&amp;"."&amp;MID(G3,8,2)&amp;"."&amp;MID(G3,11,2)</f>
        <v>0.01.01</v>
      </c>
      <c r="I3" s="15" t="str">
        <f>VLOOKUP(G3,Programas!$T$2:$V$94,3,0)</f>
        <v>Sueldos para cargos fijos</v>
      </c>
      <c r="J3" s="15" t="str">
        <f t="shared" ref="J3:J66" si="4">MID(F3,14,2)</f>
        <v>01</v>
      </c>
      <c r="K3" s="15" t="str">
        <f t="shared" ref="K3:K66" si="5">MID(F3,20,2)</f>
        <v>02</v>
      </c>
      <c r="L3" s="15" t="str">
        <f>VLOOKUP(K3,Programas!$A$2:$B$21,2,0)</f>
        <v>01 Sistema de Emergencias 9-1-1</v>
      </c>
      <c r="M3" s="15" t="str">
        <f>VLOOKUP($G3,Programas!$T$2:$AD$92,3,0)</f>
        <v>Sueldos para cargos fijos</v>
      </c>
      <c r="N3" s="15" t="str">
        <f>VLOOKUP($G3,Programas!$T$2:$AD$92,4,0)</f>
        <v>1.1.1.1</v>
      </c>
      <c r="O3" s="15" t="str">
        <f>VLOOKUP($G3,Programas!$T$2:$AD$92,5,0)</f>
        <v xml:space="preserve">Sueldos y salarios </v>
      </c>
      <c r="P3" s="15" t="str">
        <f>VLOOKUP($G3,Programas!$T$2:$AD$92,6,0)</f>
        <v>1.1.1</v>
      </c>
      <c r="Q3" s="15" t="str">
        <f>VLOOKUP($G3,Programas!$T$2:$AD$92,7,0)</f>
        <v>REMUNERACIONES</v>
      </c>
      <c r="R3" s="15" t="str">
        <f>VLOOKUP($G3,Programas!$T$2:$AD$92,8,0)</f>
        <v>1.1</v>
      </c>
      <c r="S3" s="15" t="str">
        <f>VLOOKUP($G3,Programas!$T$2:$AD$92,9,0)</f>
        <v>GASTOS DE CONSUMO</v>
      </c>
      <c r="T3" s="15" t="str">
        <f>VLOOKUP($G3,Programas!$T$2:$AD$92,10,0)</f>
        <v>1</v>
      </c>
      <c r="U3" s="14">
        <v>8396276.0399999991</v>
      </c>
      <c r="W3" s="19"/>
    </row>
    <row r="4" spans="1:23" hidden="1" x14ac:dyDescent="0.25">
      <c r="A4" s="15" t="str">
        <f t="shared" si="0"/>
        <v>0005-0</v>
      </c>
      <c r="B4" s="15" t="str">
        <f>VLOOKUP(A4,Programas!$I$2:$K$8,2,0)</f>
        <v>0 - Remuneraciones</v>
      </c>
      <c r="C4" s="15" t="str">
        <f t="shared" si="1"/>
        <v>0005-0-01</v>
      </c>
      <c r="D4" s="15" t="s">
        <v>832</v>
      </c>
      <c r="E4" s="15" t="str">
        <f>VLOOKUP(C4,Programas!$P$2:$Q$32,2,0)</f>
        <v>REMUNERACIONES BÁSICAS</v>
      </c>
      <c r="F4" s="111" t="s">
        <v>28</v>
      </c>
      <c r="G4" s="15" t="str">
        <f t="shared" si="2"/>
        <v>0005-0-01-01</v>
      </c>
      <c r="H4" s="15" t="str">
        <f t="shared" si="3"/>
        <v>0.01.01</v>
      </c>
      <c r="I4" s="15" t="str">
        <f>VLOOKUP(G4,Programas!$T$2:$V$94,3,0)</f>
        <v>Sueldos para cargos fijos</v>
      </c>
      <c r="J4" s="15" t="str">
        <f t="shared" si="4"/>
        <v>01</v>
      </c>
      <c r="K4" s="15" t="str">
        <f t="shared" si="5"/>
        <v>03</v>
      </c>
      <c r="L4" s="15" t="str">
        <f>VLOOKUP(K4,Programas!$A$2:$B$21,2,0)</f>
        <v>01 Sistema de Emergencias 9-1-1</v>
      </c>
      <c r="M4" s="15" t="str">
        <f>VLOOKUP($G4,Programas!$T$2:$AD$92,3,0)</f>
        <v>Sueldos para cargos fijos</v>
      </c>
      <c r="N4" s="15" t="str">
        <f>VLOOKUP($G4,Programas!$T$2:$AD$92,4,0)</f>
        <v>1.1.1.1</v>
      </c>
      <c r="O4" s="15" t="str">
        <f>VLOOKUP($G4,Programas!$T$2:$AD$92,5,0)</f>
        <v xml:space="preserve">Sueldos y salarios </v>
      </c>
      <c r="P4" s="15" t="str">
        <f>VLOOKUP($G4,Programas!$T$2:$AD$92,6,0)</f>
        <v>1.1.1</v>
      </c>
      <c r="Q4" s="15" t="str">
        <f>VLOOKUP($G4,Programas!$T$2:$AD$92,7,0)</f>
        <v>REMUNERACIONES</v>
      </c>
      <c r="R4" s="15" t="str">
        <f>VLOOKUP($G4,Programas!$T$2:$AD$92,8,0)</f>
        <v>1.1</v>
      </c>
      <c r="S4" s="15" t="str">
        <f>VLOOKUP($G4,Programas!$T$2:$AD$92,9,0)</f>
        <v>GASTOS DE CONSUMO</v>
      </c>
      <c r="T4" s="15" t="str">
        <f>VLOOKUP($G4,Programas!$T$2:$AD$92,10,0)</f>
        <v>1</v>
      </c>
      <c r="U4" s="14">
        <v>12737050.560000001</v>
      </c>
      <c r="W4" s="19"/>
    </row>
    <row r="5" spans="1:23" hidden="1" x14ac:dyDescent="0.25">
      <c r="A5" s="15" t="str">
        <f t="shared" si="0"/>
        <v>0005-0</v>
      </c>
      <c r="B5" s="15" t="str">
        <f>VLOOKUP(A5,Programas!$I$2:$K$8,2,0)</f>
        <v>0 - Remuneraciones</v>
      </c>
      <c r="C5" s="15" t="str">
        <f t="shared" si="1"/>
        <v>0005-0-01</v>
      </c>
      <c r="D5" s="15" t="s">
        <v>832</v>
      </c>
      <c r="E5" s="15" t="str">
        <f>VLOOKUP(C5,Programas!$P$2:$Q$32,2,0)</f>
        <v>REMUNERACIONES BÁSICAS</v>
      </c>
      <c r="F5" s="111" t="s">
        <v>29</v>
      </c>
      <c r="G5" s="15" t="str">
        <f t="shared" si="2"/>
        <v>0005-0-01-01</v>
      </c>
      <c r="H5" s="15" t="str">
        <f t="shared" si="3"/>
        <v>0.01.01</v>
      </c>
      <c r="I5" s="15" t="str">
        <f>VLOOKUP(G5,Programas!$T$2:$V$94,3,0)</f>
        <v>Sueldos para cargos fijos</v>
      </c>
      <c r="J5" s="15" t="str">
        <f t="shared" si="4"/>
        <v>01</v>
      </c>
      <c r="K5" s="15" t="str">
        <f t="shared" si="5"/>
        <v>04</v>
      </c>
      <c r="L5" s="15" t="str">
        <f>VLOOKUP(K5,Programas!$A$2:$B$21,2,0)</f>
        <v>01 Sistema de Emergencias 9-1-1</v>
      </c>
      <c r="M5" s="15" t="str">
        <f>VLOOKUP($G5,Programas!$T$2:$AD$92,3,0)</f>
        <v>Sueldos para cargos fijos</v>
      </c>
      <c r="N5" s="15" t="str">
        <f>VLOOKUP($G5,Programas!$T$2:$AD$92,4,0)</f>
        <v>1.1.1.1</v>
      </c>
      <c r="O5" s="15" t="str">
        <f>VLOOKUP($G5,Programas!$T$2:$AD$92,5,0)</f>
        <v xml:space="preserve">Sueldos y salarios </v>
      </c>
      <c r="P5" s="15" t="str">
        <f>VLOOKUP($G5,Programas!$T$2:$AD$92,6,0)</f>
        <v>1.1.1</v>
      </c>
      <c r="Q5" s="15" t="str">
        <f>VLOOKUP($G5,Programas!$T$2:$AD$92,7,0)</f>
        <v>REMUNERACIONES</v>
      </c>
      <c r="R5" s="15" t="str">
        <f>VLOOKUP($G5,Programas!$T$2:$AD$92,8,0)</f>
        <v>1.1</v>
      </c>
      <c r="S5" s="15" t="str">
        <f>VLOOKUP($G5,Programas!$T$2:$AD$92,9,0)</f>
        <v>GASTOS DE CONSUMO</v>
      </c>
      <c r="T5" s="15" t="str">
        <f>VLOOKUP($G5,Programas!$T$2:$AD$92,10,0)</f>
        <v>1</v>
      </c>
      <c r="U5" s="14">
        <v>36384897.600000001</v>
      </c>
      <c r="W5" s="19"/>
    </row>
    <row r="6" spans="1:23" hidden="1" x14ac:dyDescent="0.25">
      <c r="A6" s="15" t="str">
        <f t="shared" si="0"/>
        <v>0005-0</v>
      </c>
      <c r="B6" s="15" t="str">
        <f>VLOOKUP(A6,Programas!$I$2:$K$8,2,0)</f>
        <v>0 - Remuneraciones</v>
      </c>
      <c r="C6" s="15" t="str">
        <f t="shared" si="1"/>
        <v>0005-0-01</v>
      </c>
      <c r="D6" s="15" t="s">
        <v>832</v>
      </c>
      <c r="E6" s="15" t="str">
        <f>VLOOKUP(C6,Programas!$P$2:$Q$32,2,0)</f>
        <v>REMUNERACIONES BÁSICAS</v>
      </c>
      <c r="F6" s="111" t="s">
        <v>30</v>
      </c>
      <c r="G6" s="15" t="str">
        <f t="shared" si="2"/>
        <v>0005-0-01-01</v>
      </c>
      <c r="H6" s="15" t="str">
        <f t="shared" si="3"/>
        <v>0.01.01</v>
      </c>
      <c r="I6" s="15" t="str">
        <f>VLOOKUP(G6,Programas!$T$2:$V$94,3,0)</f>
        <v>Sueldos para cargos fijos</v>
      </c>
      <c r="J6" s="15" t="str">
        <f t="shared" si="4"/>
        <v>01</v>
      </c>
      <c r="K6" s="15" t="str">
        <f t="shared" si="5"/>
        <v>06</v>
      </c>
      <c r="L6" s="15" t="str">
        <f>VLOOKUP(K6,Programas!$A$2:$B$21,2,0)</f>
        <v>01 Sistema de Emergencias 9-1-1</v>
      </c>
      <c r="M6" s="15" t="str">
        <f>VLOOKUP($G6,Programas!$T$2:$AD$92,3,0)</f>
        <v>Sueldos para cargos fijos</v>
      </c>
      <c r="N6" s="15" t="str">
        <f>VLOOKUP($G6,Programas!$T$2:$AD$92,4,0)</f>
        <v>1.1.1.1</v>
      </c>
      <c r="O6" s="15" t="str">
        <f>VLOOKUP($G6,Programas!$T$2:$AD$92,5,0)</f>
        <v xml:space="preserve">Sueldos y salarios </v>
      </c>
      <c r="P6" s="15" t="str">
        <f>VLOOKUP($G6,Programas!$T$2:$AD$92,6,0)</f>
        <v>1.1.1</v>
      </c>
      <c r="Q6" s="15" t="str">
        <f>VLOOKUP($G6,Programas!$T$2:$AD$92,7,0)</f>
        <v>REMUNERACIONES</v>
      </c>
      <c r="R6" s="15" t="str">
        <f>VLOOKUP($G6,Programas!$T$2:$AD$92,8,0)</f>
        <v>1.1</v>
      </c>
      <c r="S6" s="15" t="str">
        <f>VLOOKUP($G6,Programas!$T$2:$AD$92,9,0)</f>
        <v>GASTOS DE CONSUMO</v>
      </c>
      <c r="T6" s="15" t="str">
        <f>VLOOKUP($G6,Programas!$T$2:$AD$92,10,0)</f>
        <v>1</v>
      </c>
      <c r="U6" s="14">
        <v>12737050.560000001</v>
      </c>
      <c r="W6" s="19"/>
    </row>
    <row r="7" spans="1:23" hidden="1" x14ac:dyDescent="0.25">
      <c r="A7" s="15" t="str">
        <f t="shared" si="0"/>
        <v>0005-0</v>
      </c>
      <c r="B7" s="15" t="str">
        <f>VLOOKUP(A7,Programas!$I$2:$K$8,2,0)</f>
        <v>0 - Remuneraciones</v>
      </c>
      <c r="C7" s="15" t="str">
        <f t="shared" si="1"/>
        <v>0005-0-01</v>
      </c>
      <c r="D7" s="15" t="s">
        <v>832</v>
      </c>
      <c r="E7" s="15" t="str">
        <f>VLOOKUP(C7,Programas!$P$2:$Q$32,2,0)</f>
        <v>REMUNERACIONES BÁSICAS</v>
      </c>
      <c r="F7" s="111" t="s">
        <v>31</v>
      </c>
      <c r="G7" s="15" t="str">
        <f t="shared" si="2"/>
        <v>0005-0-01-01</v>
      </c>
      <c r="H7" s="15" t="str">
        <f t="shared" si="3"/>
        <v>0.01.01</v>
      </c>
      <c r="I7" s="15" t="str">
        <f>VLOOKUP(G7,Programas!$T$2:$V$94,3,0)</f>
        <v>Sueldos para cargos fijos</v>
      </c>
      <c r="J7" s="15" t="str">
        <f t="shared" si="4"/>
        <v>01</v>
      </c>
      <c r="K7" s="15" t="str">
        <f t="shared" si="5"/>
        <v>07</v>
      </c>
      <c r="L7" s="15" t="str">
        <f>VLOOKUP(K7,Programas!$A$2:$B$21,2,0)</f>
        <v>01 Sistema de Emergencias 9-1-1</v>
      </c>
      <c r="M7" s="15" t="str">
        <f>VLOOKUP($G7,Programas!$T$2:$AD$92,3,0)</f>
        <v>Sueldos para cargos fijos</v>
      </c>
      <c r="N7" s="15" t="str">
        <f>VLOOKUP($G7,Programas!$T$2:$AD$92,4,0)</f>
        <v>1.1.1.1</v>
      </c>
      <c r="O7" s="15" t="str">
        <f>VLOOKUP($G7,Programas!$T$2:$AD$92,5,0)</f>
        <v xml:space="preserve">Sueldos y salarios </v>
      </c>
      <c r="P7" s="15" t="str">
        <f>VLOOKUP($G7,Programas!$T$2:$AD$92,6,0)</f>
        <v>1.1.1</v>
      </c>
      <c r="Q7" s="15" t="str">
        <f>VLOOKUP($G7,Programas!$T$2:$AD$92,7,0)</f>
        <v>REMUNERACIONES</v>
      </c>
      <c r="R7" s="15" t="str">
        <f>VLOOKUP($G7,Programas!$T$2:$AD$92,8,0)</f>
        <v>1.1</v>
      </c>
      <c r="S7" s="15" t="str">
        <f>VLOOKUP($G7,Programas!$T$2:$AD$92,9,0)</f>
        <v>GASTOS DE CONSUMO</v>
      </c>
      <c r="T7" s="15" t="str">
        <f>VLOOKUP($G7,Programas!$T$2:$AD$92,10,0)</f>
        <v>1</v>
      </c>
      <c r="U7" s="14">
        <v>42749920.439999998</v>
      </c>
      <c r="W7" s="19"/>
    </row>
    <row r="8" spans="1:23" hidden="1" x14ac:dyDescent="0.25">
      <c r="A8" s="15" t="str">
        <f t="shared" si="0"/>
        <v>0005-0</v>
      </c>
      <c r="B8" s="15" t="str">
        <f>VLOOKUP(A8,Programas!$I$2:$K$8,2,0)</f>
        <v>0 - Remuneraciones</v>
      </c>
      <c r="C8" s="15" t="str">
        <f t="shared" si="1"/>
        <v>0005-0-01</v>
      </c>
      <c r="D8" s="15" t="s">
        <v>832</v>
      </c>
      <c r="E8" s="15" t="str">
        <f>VLOOKUP(C8,Programas!$P$2:$Q$32,2,0)</f>
        <v>REMUNERACIONES BÁSICAS</v>
      </c>
      <c r="F8" s="111" t="s">
        <v>32</v>
      </c>
      <c r="G8" s="15" t="str">
        <f t="shared" si="2"/>
        <v>0005-0-01-01</v>
      </c>
      <c r="H8" s="15" t="str">
        <f t="shared" si="3"/>
        <v>0.01.01</v>
      </c>
      <c r="I8" s="15" t="str">
        <f>VLOOKUP(G8,Programas!$T$2:$V$94,3,0)</f>
        <v>Sueldos para cargos fijos</v>
      </c>
      <c r="J8" s="15" t="str">
        <f t="shared" si="4"/>
        <v>01</v>
      </c>
      <c r="K8" s="15" t="str">
        <f t="shared" si="5"/>
        <v>08</v>
      </c>
      <c r="L8" s="15" t="str">
        <f>VLOOKUP(K8,Programas!$A$2:$B$21,2,0)</f>
        <v>01 Sistema de Emergencias 9-1-1</v>
      </c>
      <c r="M8" s="15" t="str">
        <f>VLOOKUP($G8,Programas!$T$2:$AD$92,3,0)</f>
        <v>Sueldos para cargos fijos</v>
      </c>
      <c r="N8" s="15" t="str">
        <f>VLOOKUP($G8,Programas!$T$2:$AD$92,4,0)</f>
        <v>1.1.1.1</v>
      </c>
      <c r="O8" s="15" t="str">
        <f>VLOOKUP($G8,Programas!$T$2:$AD$92,5,0)</f>
        <v xml:space="preserve">Sueldos y salarios </v>
      </c>
      <c r="P8" s="15" t="str">
        <f>VLOOKUP($G8,Programas!$T$2:$AD$92,6,0)</f>
        <v>1.1.1</v>
      </c>
      <c r="Q8" s="15" t="str">
        <f>VLOOKUP($G8,Programas!$T$2:$AD$92,7,0)</f>
        <v>REMUNERACIONES</v>
      </c>
      <c r="R8" s="15" t="str">
        <f>VLOOKUP($G8,Programas!$T$2:$AD$92,8,0)</f>
        <v>1.1</v>
      </c>
      <c r="S8" s="15" t="str">
        <f>VLOOKUP($G8,Programas!$T$2:$AD$92,9,0)</f>
        <v>GASTOS DE CONSUMO</v>
      </c>
      <c r="T8" s="15" t="str">
        <f>VLOOKUP($G8,Programas!$T$2:$AD$92,10,0)</f>
        <v>1</v>
      </c>
      <c r="U8" s="14">
        <v>42016859.640000001</v>
      </c>
      <c r="W8" s="19"/>
    </row>
    <row r="9" spans="1:23" hidden="1" x14ac:dyDescent="0.25">
      <c r="A9" s="15" t="str">
        <f t="shared" si="0"/>
        <v>0005-0</v>
      </c>
      <c r="B9" s="15" t="str">
        <f>VLOOKUP(A9,Programas!$I$2:$K$8,2,0)</f>
        <v>0 - Remuneraciones</v>
      </c>
      <c r="C9" s="15" t="str">
        <f t="shared" si="1"/>
        <v>0005-0-01</v>
      </c>
      <c r="D9" s="15" t="s">
        <v>832</v>
      </c>
      <c r="E9" s="15" t="str">
        <f>VLOOKUP(C9,Programas!$P$2:$Q$32,2,0)</f>
        <v>REMUNERACIONES BÁSICAS</v>
      </c>
      <c r="F9" s="111" t="s">
        <v>33</v>
      </c>
      <c r="G9" s="15" t="str">
        <f t="shared" si="2"/>
        <v>0005-0-01-01</v>
      </c>
      <c r="H9" s="15" t="str">
        <f t="shared" si="3"/>
        <v>0.01.01</v>
      </c>
      <c r="I9" s="15" t="str">
        <f>VLOOKUP(G9,Programas!$T$2:$V$94,3,0)</f>
        <v>Sueldos para cargos fijos</v>
      </c>
      <c r="J9" s="15" t="str">
        <f t="shared" si="4"/>
        <v>01</v>
      </c>
      <c r="K9" s="15" t="str">
        <f t="shared" si="5"/>
        <v>09</v>
      </c>
      <c r="L9" s="15" t="str">
        <f>VLOOKUP(K9,Programas!$A$2:$B$21,2,0)</f>
        <v>01 Sistema de Emergencias 9-1-1</v>
      </c>
      <c r="M9" s="15" t="str">
        <f>VLOOKUP($G9,Programas!$T$2:$AD$92,3,0)</f>
        <v>Sueldos para cargos fijos</v>
      </c>
      <c r="N9" s="15" t="str">
        <f>VLOOKUP($G9,Programas!$T$2:$AD$92,4,0)</f>
        <v>1.1.1.1</v>
      </c>
      <c r="O9" s="15" t="str">
        <f>VLOOKUP($G9,Programas!$T$2:$AD$92,5,0)</f>
        <v xml:space="preserve">Sueldos y salarios </v>
      </c>
      <c r="P9" s="15" t="str">
        <f>VLOOKUP($G9,Programas!$T$2:$AD$92,6,0)</f>
        <v>1.1.1</v>
      </c>
      <c r="Q9" s="15" t="str">
        <f>VLOOKUP($G9,Programas!$T$2:$AD$92,7,0)</f>
        <v>REMUNERACIONES</v>
      </c>
      <c r="R9" s="15" t="str">
        <f>VLOOKUP($G9,Programas!$T$2:$AD$92,8,0)</f>
        <v>1.1</v>
      </c>
      <c r="S9" s="15" t="str">
        <f>VLOOKUP($G9,Programas!$T$2:$AD$92,9,0)</f>
        <v>GASTOS DE CONSUMO</v>
      </c>
      <c r="T9" s="15" t="str">
        <f>VLOOKUP($G9,Programas!$T$2:$AD$92,10,0)</f>
        <v>1</v>
      </c>
      <c r="U9" s="14">
        <v>14948460.24</v>
      </c>
      <c r="W9" s="19"/>
    </row>
    <row r="10" spans="1:23" hidden="1" x14ac:dyDescent="0.25">
      <c r="A10" s="15" t="str">
        <f t="shared" si="0"/>
        <v>0005-0</v>
      </c>
      <c r="B10" s="15" t="str">
        <f>VLOOKUP(A10,Programas!$I$2:$K$8,2,0)</f>
        <v>0 - Remuneraciones</v>
      </c>
      <c r="C10" s="15" t="str">
        <f t="shared" si="1"/>
        <v>0005-0-01</v>
      </c>
      <c r="D10" s="15" t="s">
        <v>832</v>
      </c>
      <c r="E10" s="15" t="str">
        <f>VLOOKUP(C10,Programas!$P$2:$Q$32,2,0)</f>
        <v>REMUNERACIONES BÁSICAS</v>
      </c>
      <c r="F10" s="111" t="s">
        <v>34</v>
      </c>
      <c r="G10" s="15" t="str">
        <f t="shared" si="2"/>
        <v>0005-0-01-01</v>
      </c>
      <c r="H10" s="15" t="str">
        <f t="shared" si="3"/>
        <v>0.01.01</v>
      </c>
      <c r="I10" s="15" t="str">
        <f>VLOOKUP(G10,Programas!$T$2:$V$94,3,0)</f>
        <v>Sueldos para cargos fijos</v>
      </c>
      <c r="J10" s="15" t="str">
        <f t="shared" si="4"/>
        <v>01</v>
      </c>
      <c r="K10" s="15" t="str">
        <f t="shared" si="5"/>
        <v>10</v>
      </c>
      <c r="L10" s="15" t="str">
        <f>VLOOKUP(K10,Programas!$A$2:$B$21,2,0)</f>
        <v>01 Sistema de Emergencias 9-1-1</v>
      </c>
      <c r="M10" s="15" t="str">
        <f>VLOOKUP($G10,Programas!$T$2:$AD$92,3,0)</f>
        <v>Sueldos para cargos fijos</v>
      </c>
      <c r="N10" s="15" t="str">
        <f>VLOOKUP($G10,Programas!$T$2:$AD$92,4,0)</f>
        <v>1.1.1.1</v>
      </c>
      <c r="O10" s="15" t="str">
        <f>VLOOKUP($G10,Programas!$T$2:$AD$92,5,0)</f>
        <v xml:space="preserve">Sueldos y salarios </v>
      </c>
      <c r="P10" s="15" t="str">
        <f>VLOOKUP($G10,Programas!$T$2:$AD$92,6,0)</f>
        <v>1.1.1</v>
      </c>
      <c r="Q10" s="15" t="str">
        <f>VLOOKUP($G10,Programas!$T$2:$AD$92,7,0)</f>
        <v>REMUNERACIONES</v>
      </c>
      <c r="R10" s="15" t="str">
        <f>VLOOKUP($G10,Programas!$T$2:$AD$92,8,0)</f>
        <v>1.1</v>
      </c>
      <c r="S10" s="15" t="str">
        <f>VLOOKUP($G10,Programas!$T$2:$AD$92,9,0)</f>
        <v>GASTOS DE CONSUMO</v>
      </c>
      <c r="T10" s="15" t="str">
        <f>VLOOKUP($G10,Programas!$T$2:$AD$92,10,0)</f>
        <v>1</v>
      </c>
      <c r="U10" s="14">
        <v>43044382.32</v>
      </c>
      <c r="W10" s="19"/>
    </row>
    <row r="11" spans="1:23" hidden="1" x14ac:dyDescent="0.25">
      <c r="A11" s="15" t="str">
        <f t="shared" si="0"/>
        <v>0005-0</v>
      </c>
      <c r="B11" s="15" t="str">
        <f>VLOOKUP(A11,Programas!$I$2:$K$8,2,0)</f>
        <v>0 - Remuneraciones</v>
      </c>
      <c r="C11" s="15" t="str">
        <f t="shared" si="1"/>
        <v>0005-0-01</v>
      </c>
      <c r="D11" s="15" t="s">
        <v>832</v>
      </c>
      <c r="E11" s="15" t="str">
        <f>VLOOKUP(C11,Programas!$P$2:$Q$32,2,0)</f>
        <v>REMUNERACIONES BÁSICAS</v>
      </c>
      <c r="F11" s="111" t="s">
        <v>35</v>
      </c>
      <c r="G11" s="15" t="str">
        <f t="shared" si="2"/>
        <v>0005-0-01-01</v>
      </c>
      <c r="H11" s="15" t="str">
        <f t="shared" si="3"/>
        <v>0.01.01</v>
      </c>
      <c r="I11" s="15" t="str">
        <f>VLOOKUP(G11,Programas!$T$2:$V$94,3,0)</f>
        <v>Sueldos para cargos fijos</v>
      </c>
      <c r="J11" s="15" t="str">
        <f t="shared" si="4"/>
        <v>01</v>
      </c>
      <c r="K11" s="15" t="str">
        <f t="shared" si="5"/>
        <v>12</v>
      </c>
      <c r="L11" s="15" t="str">
        <f>VLOOKUP(K11,Programas!$A$2:$B$21,2,0)</f>
        <v>01 Sistema de Emergencias 9-1-1</v>
      </c>
      <c r="M11" s="15" t="str">
        <f>VLOOKUP($G11,Programas!$T$2:$AD$92,3,0)</f>
        <v>Sueldos para cargos fijos</v>
      </c>
      <c r="N11" s="15" t="str">
        <f>VLOOKUP($G11,Programas!$T$2:$AD$92,4,0)</f>
        <v>1.1.1.1</v>
      </c>
      <c r="O11" s="15" t="str">
        <f>VLOOKUP($G11,Programas!$T$2:$AD$92,5,0)</f>
        <v xml:space="preserve">Sueldos y salarios </v>
      </c>
      <c r="P11" s="15" t="str">
        <f>VLOOKUP($G11,Programas!$T$2:$AD$92,6,0)</f>
        <v>1.1.1</v>
      </c>
      <c r="Q11" s="15" t="str">
        <f>VLOOKUP($G11,Programas!$T$2:$AD$92,7,0)</f>
        <v>REMUNERACIONES</v>
      </c>
      <c r="R11" s="15" t="str">
        <f>VLOOKUP($G11,Programas!$T$2:$AD$92,8,0)</f>
        <v>1.1</v>
      </c>
      <c r="S11" s="15" t="str">
        <f>VLOOKUP($G11,Programas!$T$2:$AD$92,9,0)</f>
        <v>GASTOS DE CONSUMO</v>
      </c>
      <c r="T11" s="15" t="str">
        <f>VLOOKUP($G11,Programas!$T$2:$AD$92,10,0)</f>
        <v>1</v>
      </c>
      <c r="U11" s="14">
        <v>13975840.560000001</v>
      </c>
      <c r="W11" s="19"/>
    </row>
    <row r="12" spans="1:23" hidden="1" x14ac:dyDescent="0.25">
      <c r="A12" s="15" t="str">
        <f t="shared" si="0"/>
        <v>0005-0</v>
      </c>
      <c r="B12" s="15" t="str">
        <f>VLOOKUP(A12,Programas!$I$2:$K$8,2,0)</f>
        <v>0 - Remuneraciones</v>
      </c>
      <c r="C12" s="15" t="str">
        <f t="shared" si="1"/>
        <v>0005-0-01</v>
      </c>
      <c r="D12" s="15" t="s">
        <v>832</v>
      </c>
      <c r="E12" s="15" t="str">
        <f>VLOOKUP(C12,Programas!$P$2:$Q$32,2,0)</f>
        <v>REMUNERACIONES BÁSICAS</v>
      </c>
      <c r="F12" s="111" t="s">
        <v>36</v>
      </c>
      <c r="G12" s="15" t="str">
        <f t="shared" si="2"/>
        <v>0005-0-01-01</v>
      </c>
      <c r="H12" s="15" t="str">
        <f t="shared" si="3"/>
        <v>0.01.01</v>
      </c>
      <c r="I12" s="15" t="str">
        <f>VLOOKUP(G12,Programas!$T$2:$V$94,3,0)</f>
        <v>Sueldos para cargos fijos</v>
      </c>
      <c r="J12" s="15" t="str">
        <f t="shared" si="4"/>
        <v>01</v>
      </c>
      <c r="K12" s="15" t="str">
        <f t="shared" si="5"/>
        <v>13</v>
      </c>
      <c r="L12" s="15" t="str">
        <f>VLOOKUP(K12,Programas!$A$2:$B$21,2,0)</f>
        <v>01 Sistema de Emergencias 9-1-1</v>
      </c>
      <c r="M12" s="15" t="str">
        <f>VLOOKUP($G12,Programas!$T$2:$AD$92,3,0)</f>
        <v>Sueldos para cargos fijos</v>
      </c>
      <c r="N12" s="15" t="str">
        <f>VLOOKUP($G12,Programas!$T$2:$AD$92,4,0)</f>
        <v>1.1.1.1</v>
      </c>
      <c r="O12" s="15" t="str">
        <f>VLOOKUP($G12,Programas!$T$2:$AD$92,5,0)</f>
        <v xml:space="preserve">Sueldos y salarios </v>
      </c>
      <c r="P12" s="15" t="str">
        <f>VLOOKUP($G12,Programas!$T$2:$AD$92,6,0)</f>
        <v>1.1.1</v>
      </c>
      <c r="Q12" s="15" t="str">
        <f>VLOOKUP($G12,Programas!$T$2:$AD$92,7,0)</f>
        <v>REMUNERACIONES</v>
      </c>
      <c r="R12" s="15" t="str">
        <f>VLOOKUP($G12,Programas!$T$2:$AD$92,8,0)</f>
        <v>1.1</v>
      </c>
      <c r="S12" s="15" t="str">
        <f>VLOOKUP($G12,Programas!$T$2:$AD$92,9,0)</f>
        <v>GASTOS DE CONSUMO</v>
      </c>
      <c r="T12" s="15" t="str">
        <f>VLOOKUP($G12,Programas!$T$2:$AD$92,10,0)</f>
        <v>1</v>
      </c>
      <c r="U12" s="14">
        <v>25603092.48</v>
      </c>
      <c r="W12" s="19"/>
    </row>
    <row r="13" spans="1:23" hidden="1" x14ac:dyDescent="0.25">
      <c r="A13" s="15" t="str">
        <f t="shared" si="0"/>
        <v>0005-0</v>
      </c>
      <c r="B13" s="15" t="str">
        <f>VLOOKUP(A13,Programas!$I$2:$K$8,2,0)</f>
        <v>0 - Remuneraciones</v>
      </c>
      <c r="C13" s="15" t="str">
        <f t="shared" si="1"/>
        <v>0005-0-01</v>
      </c>
      <c r="D13" s="15" t="s">
        <v>832</v>
      </c>
      <c r="E13" s="15" t="str">
        <f>VLOOKUP(C13,Programas!$P$2:$Q$32,2,0)</f>
        <v>REMUNERACIONES BÁSICAS</v>
      </c>
      <c r="F13" s="111" t="s">
        <v>37</v>
      </c>
      <c r="G13" s="15" t="str">
        <f t="shared" si="2"/>
        <v>0005-0-01-01</v>
      </c>
      <c r="H13" s="15" t="str">
        <f t="shared" si="3"/>
        <v>0.01.01</v>
      </c>
      <c r="I13" s="15" t="str">
        <f>VLOOKUP(G13,Programas!$T$2:$V$94,3,0)</f>
        <v>Sueldos para cargos fijos</v>
      </c>
      <c r="J13" s="15" t="str">
        <f t="shared" si="4"/>
        <v>01</v>
      </c>
      <c r="K13" s="15" t="str">
        <f t="shared" si="5"/>
        <v>14</v>
      </c>
      <c r="L13" s="15" t="str">
        <f>VLOOKUP(K13,Programas!$A$2:$B$21,2,0)</f>
        <v>01 Sistema de Emergencias 9-1-1</v>
      </c>
      <c r="M13" s="15" t="str">
        <f>VLOOKUP($G13,Programas!$T$2:$AD$92,3,0)</f>
        <v>Sueldos para cargos fijos</v>
      </c>
      <c r="N13" s="15" t="str">
        <f>VLOOKUP($G13,Programas!$T$2:$AD$92,4,0)</f>
        <v>1.1.1.1</v>
      </c>
      <c r="O13" s="15" t="str">
        <f>VLOOKUP($G13,Programas!$T$2:$AD$92,5,0)</f>
        <v xml:space="preserve">Sueldos y salarios </v>
      </c>
      <c r="P13" s="15" t="str">
        <f>VLOOKUP($G13,Programas!$T$2:$AD$92,6,0)</f>
        <v>1.1.1</v>
      </c>
      <c r="Q13" s="15" t="str">
        <f>VLOOKUP($G13,Programas!$T$2:$AD$92,7,0)</f>
        <v>REMUNERACIONES</v>
      </c>
      <c r="R13" s="15" t="str">
        <f>VLOOKUP($G13,Programas!$T$2:$AD$92,8,0)</f>
        <v>1.1</v>
      </c>
      <c r="S13" s="15" t="str">
        <f>VLOOKUP($G13,Programas!$T$2:$AD$92,9,0)</f>
        <v>GASTOS DE CONSUMO</v>
      </c>
      <c r="T13" s="15" t="str">
        <f>VLOOKUP($G13,Programas!$T$2:$AD$92,10,0)</f>
        <v>1</v>
      </c>
      <c r="U13" s="14">
        <v>942480446.39999998</v>
      </c>
      <c r="W13" s="19"/>
    </row>
    <row r="14" spans="1:23" hidden="1" x14ac:dyDescent="0.25">
      <c r="A14" s="15" t="str">
        <f t="shared" si="0"/>
        <v>0005-0</v>
      </c>
      <c r="B14" s="15" t="str">
        <f>VLOOKUP(A14,Programas!$I$2:$K$8,2,0)</f>
        <v>0 - Remuneraciones</v>
      </c>
      <c r="C14" s="15" t="str">
        <f t="shared" si="1"/>
        <v>0005-0-01</v>
      </c>
      <c r="D14" s="15" t="s">
        <v>832</v>
      </c>
      <c r="E14" s="15" t="str">
        <f>VLOOKUP(C14,Programas!$P$2:$Q$32,2,0)</f>
        <v>REMUNERACIONES BÁSICAS</v>
      </c>
      <c r="F14" s="111" t="s">
        <v>38</v>
      </c>
      <c r="G14" s="15" t="str">
        <f t="shared" si="2"/>
        <v>0005-0-01-01</v>
      </c>
      <c r="H14" s="15" t="str">
        <f t="shared" si="3"/>
        <v>0.01.01</v>
      </c>
      <c r="I14" s="15" t="str">
        <f>VLOOKUP(G14,Programas!$T$2:$V$94,3,0)</f>
        <v>Sueldos para cargos fijos</v>
      </c>
      <c r="J14" s="15" t="str">
        <f t="shared" si="4"/>
        <v>01</v>
      </c>
      <c r="K14" s="15" t="str">
        <f t="shared" si="5"/>
        <v>15</v>
      </c>
      <c r="L14" s="15" t="str">
        <f>VLOOKUP(K14,Programas!$A$2:$B$21,2,0)</f>
        <v>01 Sistema de Emergencias 9-1-1</v>
      </c>
      <c r="M14" s="15" t="str">
        <f>VLOOKUP($G14,Programas!$T$2:$AD$92,3,0)</f>
        <v>Sueldos para cargos fijos</v>
      </c>
      <c r="N14" s="15" t="str">
        <f>VLOOKUP($G14,Programas!$T$2:$AD$92,4,0)</f>
        <v>1.1.1.1</v>
      </c>
      <c r="O14" s="15" t="str">
        <f>VLOOKUP($G14,Programas!$T$2:$AD$92,5,0)</f>
        <v xml:space="preserve">Sueldos y salarios </v>
      </c>
      <c r="P14" s="15" t="str">
        <f>VLOOKUP($G14,Programas!$T$2:$AD$92,6,0)</f>
        <v>1.1.1</v>
      </c>
      <c r="Q14" s="15" t="str">
        <f>VLOOKUP($G14,Programas!$T$2:$AD$92,7,0)</f>
        <v>REMUNERACIONES</v>
      </c>
      <c r="R14" s="15" t="str">
        <f>VLOOKUP($G14,Programas!$T$2:$AD$92,8,0)</f>
        <v>1.1</v>
      </c>
      <c r="S14" s="15" t="str">
        <f>VLOOKUP($G14,Programas!$T$2:$AD$92,9,0)</f>
        <v>GASTOS DE CONSUMO</v>
      </c>
      <c r="T14" s="15" t="str">
        <f>VLOOKUP($G14,Programas!$T$2:$AD$92,10,0)</f>
        <v>1</v>
      </c>
      <c r="U14" s="14">
        <v>59940735.600000001</v>
      </c>
      <c r="W14" s="19"/>
    </row>
    <row r="15" spans="1:23" hidden="1" x14ac:dyDescent="0.25">
      <c r="A15" s="15" t="str">
        <f t="shared" si="0"/>
        <v>0005-0</v>
      </c>
      <c r="B15" s="15" t="str">
        <f>VLOOKUP(A15,Programas!$I$2:$K$8,2,0)</f>
        <v>0 - Remuneraciones</v>
      </c>
      <c r="C15" s="15" t="str">
        <f t="shared" si="1"/>
        <v>0005-0-01</v>
      </c>
      <c r="D15" s="15" t="s">
        <v>832</v>
      </c>
      <c r="E15" s="15" t="str">
        <f>VLOOKUP(C15,Programas!$P$2:$Q$32,2,0)</f>
        <v>REMUNERACIONES BÁSICAS</v>
      </c>
      <c r="F15" s="111" t="s">
        <v>39</v>
      </c>
      <c r="G15" s="15" t="str">
        <f t="shared" si="2"/>
        <v>0005-0-01-01</v>
      </c>
      <c r="H15" s="15" t="str">
        <f t="shared" si="3"/>
        <v>0.01.01</v>
      </c>
      <c r="I15" s="15" t="str">
        <f>VLOOKUP(G15,Programas!$T$2:$V$94,3,0)</f>
        <v>Sueldos para cargos fijos</v>
      </c>
      <c r="J15" s="15" t="str">
        <f t="shared" si="4"/>
        <v>01</v>
      </c>
      <c r="K15" s="15" t="str">
        <f t="shared" si="5"/>
        <v>16</v>
      </c>
      <c r="L15" s="15" t="str">
        <f>VLOOKUP(K15,Programas!$A$2:$B$21,2,0)</f>
        <v>01 Sistema de Emergencias 9-1-1</v>
      </c>
      <c r="M15" s="15" t="str">
        <f>VLOOKUP($G15,Programas!$T$2:$AD$92,3,0)</f>
        <v>Sueldos para cargos fijos</v>
      </c>
      <c r="N15" s="15" t="str">
        <f>VLOOKUP($G15,Programas!$T$2:$AD$92,4,0)</f>
        <v>1.1.1.1</v>
      </c>
      <c r="O15" s="15" t="str">
        <f>VLOOKUP($G15,Programas!$T$2:$AD$92,5,0)</f>
        <v xml:space="preserve">Sueldos y salarios </v>
      </c>
      <c r="P15" s="15" t="str">
        <f>VLOOKUP($G15,Programas!$T$2:$AD$92,6,0)</f>
        <v>1.1.1</v>
      </c>
      <c r="Q15" s="15" t="str">
        <f>VLOOKUP($G15,Programas!$T$2:$AD$92,7,0)</f>
        <v>REMUNERACIONES</v>
      </c>
      <c r="R15" s="15" t="str">
        <f>VLOOKUP($G15,Programas!$T$2:$AD$92,8,0)</f>
        <v>1.1</v>
      </c>
      <c r="S15" s="15" t="str">
        <f>VLOOKUP($G15,Programas!$T$2:$AD$92,9,0)</f>
        <v>GASTOS DE CONSUMO</v>
      </c>
      <c r="T15" s="15" t="str">
        <f>VLOOKUP($G15,Programas!$T$2:$AD$92,10,0)</f>
        <v>1</v>
      </c>
      <c r="U15" s="14">
        <v>12737050.560000001</v>
      </c>
      <c r="W15" s="19"/>
    </row>
    <row r="16" spans="1:23" hidden="1" x14ac:dyDescent="0.25">
      <c r="A16" s="15" t="str">
        <f t="shared" si="0"/>
        <v>0005-0</v>
      </c>
      <c r="B16" s="15" t="str">
        <f>VLOOKUP(A16,Programas!$I$2:$K$8,2,0)</f>
        <v>0 - Remuneraciones</v>
      </c>
      <c r="C16" s="15" t="str">
        <f t="shared" si="1"/>
        <v>0005-0-01</v>
      </c>
      <c r="D16" s="15" t="s">
        <v>832</v>
      </c>
      <c r="E16" s="15" t="str">
        <f>VLOOKUP(C16,Programas!$P$2:$Q$32,2,0)</f>
        <v>REMUNERACIONES BÁSICAS</v>
      </c>
      <c r="F16" s="111" t="s">
        <v>40</v>
      </c>
      <c r="G16" s="15" t="str">
        <f t="shared" si="2"/>
        <v>0005-0-01-01</v>
      </c>
      <c r="H16" s="15" t="str">
        <f t="shared" si="3"/>
        <v>0.01.01</v>
      </c>
      <c r="I16" s="15" t="str">
        <f>VLOOKUP(G16,Programas!$T$2:$V$94,3,0)</f>
        <v>Sueldos para cargos fijos</v>
      </c>
      <c r="J16" s="15" t="str">
        <f t="shared" si="4"/>
        <v>01</v>
      </c>
      <c r="K16" s="15" t="str">
        <f t="shared" si="5"/>
        <v>18</v>
      </c>
      <c r="L16" s="15" t="str">
        <f>VLOOKUP(K16,Programas!$A$2:$B$21,2,0)</f>
        <v>01 Sistema de Emergencias 9-1-1</v>
      </c>
      <c r="M16" s="15" t="str">
        <f>VLOOKUP($G16,Programas!$T$2:$AD$92,3,0)</f>
        <v>Sueldos para cargos fijos</v>
      </c>
      <c r="N16" s="15" t="str">
        <f>VLOOKUP($G16,Programas!$T$2:$AD$92,4,0)</f>
        <v>1.1.1.1</v>
      </c>
      <c r="O16" s="15" t="str">
        <f>VLOOKUP($G16,Programas!$T$2:$AD$92,5,0)</f>
        <v xml:space="preserve">Sueldos y salarios </v>
      </c>
      <c r="P16" s="15" t="str">
        <f>VLOOKUP($G16,Programas!$T$2:$AD$92,6,0)</f>
        <v>1.1.1</v>
      </c>
      <c r="Q16" s="15" t="str">
        <f>VLOOKUP($G16,Programas!$T$2:$AD$92,7,0)</f>
        <v>REMUNERACIONES</v>
      </c>
      <c r="R16" s="15" t="str">
        <f>VLOOKUP($G16,Programas!$T$2:$AD$92,8,0)</f>
        <v>1.1</v>
      </c>
      <c r="S16" s="15" t="str">
        <f>VLOOKUP($G16,Programas!$T$2:$AD$92,9,0)</f>
        <v>GASTOS DE CONSUMO</v>
      </c>
      <c r="T16" s="15" t="str">
        <f>VLOOKUP($G16,Programas!$T$2:$AD$92,10,0)</f>
        <v>1</v>
      </c>
      <c r="U16" s="14">
        <v>24598061.280000001</v>
      </c>
      <c r="W16" s="19"/>
    </row>
    <row r="17" spans="1:23" hidden="1" x14ac:dyDescent="0.25">
      <c r="A17" s="15" t="str">
        <f t="shared" si="0"/>
        <v>0005-0</v>
      </c>
      <c r="B17" s="15" t="str">
        <f>VLOOKUP(A17,Programas!$I$2:$K$8,2,0)</f>
        <v>0 - Remuneraciones</v>
      </c>
      <c r="C17" s="15" t="str">
        <f t="shared" si="1"/>
        <v>0005-0-01</v>
      </c>
      <c r="D17" s="15" t="s">
        <v>832</v>
      </c>
      <c r="E17" s="15" t="str">
        <f>VLOOKUP(C17,Programas!$P$2:$Q$32,2,0)</f>
        <v>REMUNERACIONES BÁSICAS</v>
      </c>
      <c r="F17" s="111" t="s">
        <v>41</v>
      </c>
      <c r="G17" s="15" t="str">
        <f t="shared" si="2"/>
        <v>0005-0-01-01</v>
      </c>
      <c r="H17" s="15" t="str">
        <f t="shared" si="3"/>
        <v>0.01.01</v>
      </c>
      <c r="I17" s="15" t="str">
        <f>VLOOKUP(G17,Programas!$T$2:$V$94,3,0)</f>
        <v>Sueldos para cargos fijos</v>
      </c>
      <c r="J17" s="15" t="str">
        <f t="shared" si="4"/>
        <v>01</v>
      </c>
      <c r="K17" s="15" t="str">
        <f t="shared" si="5"/>
        <v>19</v>
      </c>
      <c r="L17" s="15" t="str">
        <f>VLOOKUP(K17,Programas!$A$2:$B$21,2,0)</f>
        <v>01 Sistema de Emergencias 9-1-1</v>
      </c>
      <c r="M17" s="15" t="str">
        <f>VLOOKUP($G17,Programas!$T$2:$AD$92,3,0)</f>
        <v>Sueldos para cargos fijos</v>
      </c>
      <c r="N17" s="15" t="str">
        <f>VLOOKUP($G17,Programas!$T$2:$AD$92,4,0)</f>
        <v>1.1.1.1</v>
      </c>
      <c r="O17" s="15" t="str">
        <f>VLOOKUP($G17,Programas!$T$2:$AD$92,5,0)</f>
        <v xml:space="preserve">Sueldos y salarios </v>
      </c>
      <c r="P17" s="15" t="str">
        <f>VLOOKUP($G17,Programas!$T$2:$AD$92,6,0)</f>
        <v>1.1.1</v>
      </c>
      <c r="Q17" s="15" t="str">
        <f>VLOOKUP($G17,Programas!$T$2:$AD$92,7,0)</f>
        <v>REMUNERACIONES</v>
      </c>
      <c r="R17" s="15" t="str">
        <f>VLOOKUP($G17,Programas!$T$2:$AD$92,8,0)</f>
        <v>1.1</v>
      </c>
      <c r="S17" s="15" t="str">
        <f>VLOOKUP($G17,Programas!$T$2:$AD$92,9,0)</f>
        <v>GASTOS DE CONSUMO</v>
      </c>
      <c r="T17" s="15" t="str">
        <f>VLOOKUP($G17,Programas!$T$2:$AD$92,10,0)</f>
        <v>1</v>
      </c>
      <c r="U17" s="14">
        <v>9621686.8800000008</v>
      </c>
      <c r="W17" s="19"/>
    </row>
    <row r="18" spans="1:23" hidden="1" x14ac:dyDescent="0.25">
      <c r="A18" s="15" t="str">
        <f t="shared" si="0"/>
        <v>0005-0</v>
      </c>
      <c r="B18" s="15" t="str">
        <f>VLOOKUP(A18,Programas!$I$2:$K$8,2,0)</f>
        <v>0 - Remuneraciones</v>
      </c>
      <c r="C18" s="15" t="str">
        <f t="shared" si="1"/>
        <v>0005-0-01</v>
      </c>
      <c r="D18" s="15" t="s">
        <v>832</v>
      </c>
      <c r="E18" s="15" t="str">
        <f>VLOOKUP(C18,Programas!$P$2:$Q$32,2,0)</f>
        <v>REMUNERACIONES BÁSICAS</v>
      </c>
      <c r="F18" s="111" t="s">
        <v>42</v>
      </c>
      <c r="G18" s="15" t="str">
        <f t="shared" si="2"/>
        <v>0005-0-01-01</v>
      </c>
      <c r="H18" s="15" t="str">
        <f t="shared" si="3"/>
        <v>0.01.01</v>
      </c>
      <c r="I18" s="15" t="str">
        <f>VLOOKUP(G18,Programas!$T$2:$V$94,3,0)</f>
        <v>Sueldos para cargos fijos</v>
      </c>
      <c r="J18" s="15" t="str">
        <f t="shared" si="4"/>
        <v>01</v>
      </c>
      <c r="K18" s="15" t="str">
        <f t="shared" si="5"/>
        <v>20</v>
      </c>
      <c r="L18" s="15" t="str">
        <f>VLOOKUP(K18,Programas!$A$2:$B$21,2,0)</f>
        <v>01 Sistema de Emergencias 9-1-1</v>
      </c>
      <c r="M18" s="15" t="str">
        <f>VLOOKUP($G18,Programas!$T$2:$AD$92,3,0)</f>
        <v>Sueldos para cargos fijos</v>
      </c>
      <c r="N18" s="15" t="str">
        <f>VLOOKUP($G18,Programas!$T$2:$AD$92,4,0)</f>
        <v>1.1.1.1</v>
      </c>
      <c r="O18" s="15" t="str">
        <f>VLOOKUP($G18,Programas!$T$2:$AD$92,5,0)</f>
        <v xml:space="preserve">Sueldos y salarios </v>
      </c>
      <c r="P18" s="15" t="str">
        <f>VLOOKUP($G18,Programas!$T$2:$AD$92,6,0)</f>
        <v>1.1.1</v>
      </c>
      <c r="Q18" s="15" t="str">
        <f>VLOOKUP($G18,Programas!$T$2:$AD$92,7,0)</f>
        <v>REMUNERACIONES</v>
      </c>
      <c r="R18" s="15" t="str">
        <f>VLOOKUP($G18,Programas!$T$2:$AD$92,8,0)</f>
        <v>1.1</v>
      </c>
      <c r="S18" s="15" t="str">
        <f>VLOOKUP($G18,Programas!$T$2:$AD$92,9,0)</f>
        <v>GASTOS DE CONSUMO</v>
      </c>
      <c r="T18" s="15" t="str">
        <f>VLOOKUP($G18,Programas!$T$2:$AD$92,10,0)</f>
        <v>1</v>
      </c>
      <c r="U18" s="14">
        <v>5285879.28</v>
      </c>
      <c r="W18" s="19"/>
    </row>
    <row r="19" spans="1:23" hidden="1" x14ac:dyDescent="0.25">
      <c r="A19" s="15" t="str">
        <f t="shared" si="0"/>
        <v>0005-0</v>
      </c>
      <c r="B19" s="15" t="str">
        <f>VLOOKUP(A19,Programas!$I$2:$K$8,2,0)</f>
        <v>0 - Remuneraciones</v>
      </c>
      <c r="C19" s="15" t="str">
        <f t="shared" si="1"/>
        <v>0005-0-02</v>
      </c>
      <c r="D19" s="15" t="s">
        <v>833</v>
      </c>
      <c r="E19" s="15" t="str">
        <f>VLOOKUP(C19,Programas!$P$2:$Q$32,2,0)</f>
        <v>REMUNERACIONES EVENTUALES</v>
      </c>
      <c r="F19" s="111" t="s">
        <v>45</v>
      </c>
      <c r="G19" s="15" t="str">
        <f t="shared" si="2"/>
        <v>0005-0-02-01</v>
      </c>
      <c r="H19" s="15" t="str">
        <f t="shared" si="3"/>
        <v>0.02.01</v>
      </c>
      <c r="I19" s="15" t="str">
        <f>VLOOKUP(G19,Programas!$T$2:$V$94,3,0)</f>
        <v>Tiempo extraordinario</v>
      </c>
      <c r="J19" s="15" t="str">
        <f t="shared" si="4"/>
        <v>01</v>
      </c>
      <c r="K19" s="15" t="str">
        <f t="shared" si="5"/>
        <v>07</v>
      </c>
      <c r="L19" s="15" t="str">
        <f>VLOOKUP(K19,Programas!$A$2:$B$21,2,0)</f>
        <v>01 Sistema de Emergencias 9-1-1</v>
      </c>
      <c r="M19" s="15" t="str">
        <f>VLOOKUP($G19,Programas!$T$2:$AD$92,3,0)</f>
        <v>Tiempo extraordinario</v>
      </c>
      <c r="N19" s="15" t="str">
        <f>VLOOKUP($G19,Programas!$T$2:$AD$92,4,0)</f>
        <v>1.1.1.1</v>
      </c>
      <c r="O19" s="15" t="str">
        <f>VLOOKUP($G19,Programas!$T$2:$AD$92,5,0)</f>
        <v xml:space="preserve">Sueldos y salarios </v>
      </c>
      <c r="P19" s="15" t="str">
        <f>VLOOKUP($G19,Programas!$T$2:$AD$92,6,0)</f>
        <v>1.1.1</v>
      </c>
      <c r="Q19" s="15" t="str">
        <f>VLOOKUP($G19,Programas!$T$2:$AD$92,7,0)</f>
        <v>REMUNERACIONES</v>
      </c>
      <c r="R19" s="15" t="str">
        <f>VLOOKUP($G19,Programas!$T$2:$AD$92,8,0)</f>
        <v>1.1</v>
      </c>
      <c r="S19" s="15" t="str">
        <f>VLOOKUP($G19,Programas!$T$2:$AD$92,9,0)</f>
        <v>GASTOS DE CONSUMO</v>
      </c>
      <c r="T19" s="15" t="str">
        <f>VLOOKUP($G19,Programas!$T$2:$AD$92,10,0)</f>
        <v>1</v>
      </c>
      <c r="U19" s="14">
        <v>547782.84</v>
      </c>
      <c r="W19" s="19"/>
    </row>
    <row r="20" spans="1:23" hidden="1" x14ac:dyDescent="0.25">
      <c r="A20" s="15" t="str">
        <f t="shared" si="0"/>
        <v>0005-0</v>
      </c>
      <c r="B20" s="15" t="str">
        <f>VLOOKUP(A20,Programas!$I$2:$K$8,2,0)</f>
        <v>0 - Remuneraciones</v>
      </c>
      <c r="C20" s="15" t="str">
        <f t="shared" si="1"/>
        <v>0005-0-02</v>
      </c>
      <c r="D20" s="15" t="s">
        <v>833</v>
      </c>
      <c r="E20" s="15" t="str">
        <f>VLOOKUP(C20,Programas!$P$2:$Q$32,2,0)</f>
        <v>REMUNERACIONES EVENTUALES</v>
      </c>
      <c r="F20" s="111" t="s">
        <v>46</v>
      </c>
      <c r="G20" s="15" t="str">
        <f t="shared" si="2"/>
        <v>0005-0-02-01</v>
      </c>
      <c r="H20" s="15" t="str">
        <f t="shared" si="3"/>
        <v>0.02.01</v>
      </c>
      <c r="I20" s="15" t="str">
        <f>VLOOKUP(G20,Programas!$T$2:$V$94,3,0)</f>
        <v>Tiempo extraordinario</v>
      </c>
      <c r="J20" s="15" t="str">
        <f t="shared" si="4"/>
        <v>01</v>
      </c>
      <c r="K20" s="15" t="str">
        <f t="shared" si="5"/>
        <v>09</v>
      </c>
      <c r="L20" s="15" t="str">
        <f>VLOOKUP(K20,Programas!$A$2:$B$21,2,0)</f>
        <v>01 Sistema de Emergencias 9-1-1</v>
      </c>
      <c r="M20" s="15" t="str">
        <f>VLOOKUP($G20,Programas!$T$2:$AD$92,3,0)</f>
        <v>Tiempo extraordinario</v>
      </c>
      <c r="N20" s="15" t="str">
        <f>VLOOKUP($G20,Programas!$T$2:$AD$92,4,0)</f>
        <v>1.1.1.1</v>
      </c>
      <c r="O20" s="15" t="str">
        <f>VLOOKUP($G20,Programas!$T$2:$AD$92,5,0)</f>
        <v xml:space="preserve">Sueldos y salarios </v>
      </c>
      <c r="P20" s="15" t="str">
        <f>VLOOKUP($G20,Programas!$T$2:$AD$92,6,0)</f>
        <v>1.1.1</v>
      </c>
      <c r="Q20" s="15" t="str">
        <f>VLOOKUP($G20,Programas!$T$2:$AD$92,7,0)</f>
        <v>REMUNERACIONES</v>
      </c>
      <c r="R20" s="15" t="str">
        <f>VLOOKUP($G20,Programas!$T$2:$AD$92,8,0)</f>
        <v>1.1</v>
      </c>
      <c r="S20" s="15" t="str">
        <f>VLOOKUP($G20,Programas!$T$2:$AD$92,9,0)</f>
        <v>GASTOS DE CONSUMO</v>
      </c>
      <c r="T20" s="15" t="str">
        <f>VLOOKUP($G20,Programas!$T$2:$AD$92,10,0)</f>
        <v>1</v>
      </c>
      <c r="U20" s="14">
        <v>76939.319999999992</v>
      </c>
      <c r="W20" s="19"/>
    </row>
    <row r="21" spans="1:23" hidden="1" x14ac:dyDescent="0.25">
      <c r="A21" s="15" t="str">
        <f t="shared" si="0"/>
        <v>0005-0</v>
      </c>
      <c r="B21" s="15" t="str">
        <f>VLOOKUP(A21,Programas!$I$2:$K$8,2,0)</f>
        <v>0 - Remuneraciones</v>
      </c>
      <c r="C21" s="15" t="str">
        <f t="shared" si="1"/>
        <v>0005-0-02</v>
      </c>
      <c r="D21" s="15" t="s">
        <v>833</v>
      </c>
      <c r="E21" s="15" t="str">
        <f>VLOOKUP(C21,Programas!$P$2:$Q$32,2,0)</f>
        <v>REMUNERACIONES EVENTUALES</v>
      </c>
      <c r="F21" s="111" t="s">
        <v>47</v>
      </c>
      <c r="G21" s="15" t="str">
        <f t="shared" si="2"/>
        <v>0005-0-02-01</v>
      </c>
      <c r="H21" s="15" t="str">
        <f t="shared" si="3"/>
        <v>0.02.01</v>
      </c>
      <c r="I21" s="15" t="str">
        <f>VLOOKUP(G21,Programas!$T$2:$V$94,3,0)</f>
        <v>Tiempo extraordinario</v>
      </c>
      <c r="J21" s="15" t="str">
        <f t="shared" si="4"/>
        <v>01</v>
      </c>
      <c r="K21" s="15" t="str">
        <f t="shared" si="5"/>
        <v>13</v>
      </c>
      <c r="L21" s="15" t="str">
        <f>VLOOKUP(K21,Programas!$A$2:$B$21,2,0)</f>
        <v>01 Sistema de Emergencias 9-1-1</v>
      </c>
      <c r="M21" s="15" t="str">
        <f>VLOOKUP($G21,Programas!$T$2:$AD$92,3,0)</f>
        <v>Tiempo extraordinario</v>
      </c>
      <c r="N21" s="15" t="str">
        <f>VLOOKUP($G21,Programas!$T$2:$AD$92,4,0)</f>
        <v>1.1.1.1</v>
      </c>
      <c r="O21" s="15" t="str">
        <f>VLOOKUP($G21,Programas!$T$2:$AD$92,5,0)</f>
        <v xml:space="preserve">Sueldos y salarios </v>
      </c>
      <c r="P21" s="15" t="str">
        <f>VLOOKUP($G21,Programas!$T$2:$AD$92,6,0)</f>
        <v>1.1.1</v>
      </c>
      <c r="Q21" s="15" t="str">
        <f>VLOOKUP($G21,Programas!$T$2:$AD$92,7,0)</f>
        <v>REMUNERACIONES</v>
      </c>
      <c r="R21" s="15" t="str">
        <f>VLOOKUP($G21,Programas!$T$2:$AD$92,8,0)</f>
        <v>1.1</v>
      </c>
      <c r="S21" s="15" t="str">
        <f>VLOOKUP($G21,Programas!$T$2:$AD$92,9,0)</f>
        <v>GASTOS DE CONSUMO</v>
      </c>
      <c r="T21" s="15" t="str">
        <f>VLOOKUP($G21,Programas!$T$2:$AD$92,10,0)</f>
        <v>1</v>
      </c>
      <c r="U21" s="14">
        <v>1362148.68</v>
      </c>
      <c r="W21" s="19"/>
    </row>
    <row r="22" spans="1:23" hidden="1" x14ac:dyDescent="0.25">
      <c r="A22" s="15" t="str">
        <f t="shared" si="0"/>
        <v>0005-0</v>
      </c>
      <c r="B22" s="15" t="str">
        <f>VLOOKUP(A22,Programas!$I$2:$K$8,2,0)</f>
        <v>0 - Remuneraciones</v>
      </c>
      <c r="C22" s="15" t="str">
        <f t="shared" si="1"/>
        <v>0005-0-02</v>
      </c>
      <c r="D22" s="15" t="s">
        <v>833</v>
      </c>
      <c r="E22" s="15" t="str">
        <f>VLOOKUP(C22,Programas!$P$2:$Q$32,2,0)</f>
        <v>REMUNERACIONES EVENTUALES</v>
      </c>
      <c r="F22" s="111" t="s">
        <v>48</v>
      </c>
      <c r="G22" s="15" t="str">
        <f t="shared" si="2"/>
        <v>0005-0-02-01</v>
      </c>
      <c r="H22" s="15" t="str">
        <f t="shared" si="3"/>
        <v>0.02.01</v>
      </c>
      <c r="I22" s="15" t="str">
        <f>VLOOKUP(G22,Programas!$T$2:$V$94,3,0)</f>
        <v>Tiempo extraordinario</v>
      </c>
      <c r="J22" s="15" t="str">
        <f t="shared" si="4"/>
        <v>01</v>
      </c>
      <c r="K22" s="15" t="str">
        <f t="shared" si="5"/>
        <v>14</v>
      </c>
      <c r="L22" s="15" t="str">
        <f>VLOOKUP(K22,Programas!$A$2:$B$21,2,0)</f>
        <v>01 Sistema de Emergencias 9-1-1</v>
      </c>
      <c r="M22" s="15" t="str">
        <f>VLOOKUP($G22,Programas!$T$2:$AD$92,3,0)</f>
        <v>Tiempo extraordinario</v>
      </c>
      <c r="N22" s="15" t="str">
        <f>VLOOKUP($G22,Programas!$T$2:$AD$92,4,0)</f>
        <v>1.1.1.1</v>
      </c>
      <c r="O22" s="15" t="str">
        <f>VLOOKUP($G22,Programas!$T$2:$AD$92,5,0)</f>
        <v xml:space="preserve">Sueldos y salarios </v>
      </c>
      <c r="P22" s="15" t="str">
        <f>VLOOKUP($G22,Programas!$T$2:$AD$92,6,0)</f>
        <v>1.1.1</v>
      </c>
      <c r="Q22" s="15" t="str">
        <f>VLOOKUP($G22,Programas!$T$2:$AD$92,7,0)</f>
        <v>REMUNERACIONES</v>
      </c>
      <c r="R22" s="15" t="str">
        <f>VLOOKUP($G22,Programas!$T$2:$AD$92,8,0)</f>
        <v>1.1</v>
      </c>
      <c r="S22" s="15" t="str">
        <f>VLOOKUP($G22,Programas!$T$2:$AD$92,9,0)</f>
        <v>GASTOS DE CONSUMO</v>
      </c>
      <c r="T22" s="15" t="str">
        <f>VLOOKUP($G22,Programas!$T$2:$AD$92,10,0)</f>
        <v>1</v>
      </c>
      <c r="U22" s="14">
        <v>27998033.399999999</v>
      </c>
      <c r="W22" s="19"/>
    </row>
    <row r="23" spans="1:23" hidden="1" x14ac:dyDescent="0.25">
      <c r="A23" s="15" t="str">
        <f t="shared" si="0"/>
        <v>0005-0</v>
      </c>
      <c r="B23" s="15" t="str">
        <f>VLOOKUP(A23,Programas!$I$2:$K$8,2,0)</f>
        <v>0 - Remuneraciones</v>
      </c>
      <c r="C23" s="15" t="str">
        <f t="shared" si="1"/>
        <v>0005-0-02</v>
      </c>
      <c r="D23" s="15" t="s">
        <v>833</v>
      </c>
      <c r="E23" s="15" t="str">
        <f>VLOOKUP(C23,Programas!$P$2:$Q$32,2,0)</f>
        <v>REMUNERACIONES EVENTUALES</v>
      </c>
      <c r="F23" s="111" t="s">
        <v>49</v>
      </c>
      <c r="G23" s="15" t="str">
        <f t="shared" si="2"/>
        <v>0005-0-02-01</v>
      </c>
      <c r="H23" s="15" t="str">
        <f t="shared" si="3"/>
        <v>0.02.01</v>
      </c>
      <c r="I23" s="15" t="str">
        <f>VLOOKUP(G23,Programas!$T$2:$V$94,3,0)</f>
        <v>Tiempo extraordinario</v>
      </c>
      <c r="J23" s="15" t="str">
        <f t="shared" si="4"/>
        <v>01</v>
      </c>
      <c r="K23" s="15" t="str">
        <f t="shared" si="5"/>
        <v>15</v>
      </c>
      <c r="L23" s="15" t="str">
        <f>VLOOKUP(K23,Programas!$A$2:$B$21,2,0)</f>
        <v>01 Sistema de Emergencias 9-1-1</v>
      </c>
      <c r="M23" s="15" t="str">
        <f>VLOOKUP($G23,Programas!$T$2:$AD$92,3,0)</f>
        <v>Tiempo extraordinario</v>
      </c>
      <c r="N23" s="15" t="str">
        <f>VLOOKUP($G23,Programas!$T$2:$AD$92,4,0)</f>
        <v>1.1.1.1</v>
      </c>
      <c r="O23" s="15" t="str">
        <f>VLOOKUP($G23,Programas!$T$2:$AD$92,5,0)</f>
        <v xml:space="preserve">Sueldos y salarios </v>
      </c>
      <c r="P23" s="15" t="str">
        <f>VLOOKUP($G23,Programas!$T$2:$AD$92,6,0)</f>
        <v>1.1.1</v>
      </c>
      <c r="Q23" s="15" t="str">
        <f>VLOOKUP($G23,Programas!$T$2:$AD$92,7,0)</f>
        <v>REMUNERACIONES</v>
      </c>
      <c r="R23" s="15" t="str">
        <f>VLOOKUP($G23,Programas!$T$2:$AD$92,8,0)</f>
        <v>1.1</v>
      </c>
      <c r="S23" s="15" t="str">
        <f>VLOOKUP($G23,Programas!$T$2:$AD$92,9,0)</f>
        <v>GASTOS DE CONSUMO</v>
      </c>
      <c r="T23" s="15" t="str">
        <f>VLOOKUP($G23,Programas!$T$2:$AD$92,10,0)</f>
        <v>1</v>
      </c>
      <c r="U23" s="14">
        <v>1764272.2799999998</v>
      </c>
      <c r="W23" s="19"/>
    </row>
    <row r="24" spans="1:23" hidden="1" x14ac:dyDescent="0.25">
      <c r="A24" s="15" t="str">
        <f t="shared" si="0"/>
        <v>0005-0</v>
      </c>
      <c r="B24" s="15" t="str">
        <f>VLOOKUP(A24,Programas!$I$2:$K$8,2,0)</f>
        <v>0 - Remuneraciones</v>
      </c>
      <c r="C24" s="15" t="str">
        <f t="shared" si="1"/>
        <v>0005-0-02</v>
      </c>
      <c r="D24" s="15" t="s">
        <v>833</v>
      </c>
      <c r="E24" s="15" t="str">
        <f>VLOOKUP(C24,Programas!$P$2:$Q$32,2,0)</f>
        <v>REMUNERACIONES EVENTUALES</v>
      </c>
      <c r="F24" s="111" t="s">
        <v>51</v>
      </c>
      <c r="G24" s="15" t="str">
        <f t="shared" si="2"/>
        <v>0005-0-02-03</v>
      </c>
      <c r="H24" s="15" t="str">
        <f t="shared" si="3"/>
        <v>0.02.03</v>
      </c>
      <c r="I24" s="15" t="str">
        <f>VLOOKUP(G24,Programas!$T$2:$V$94,3,0)</f>
        <v>Disponibilidad laboral</v>
      </c>
      <c r="J24" s="15" t="str">
        <f t="shared" si="4"/>
        <v>01</v>
      </c>
      <c r="K24" s="15" t="str">
        <f t="shared" si="5"/>
        <v>02</v>
      </c>
      <c r="L24" s="15" t="str">
        <f>VLOOKUP(K24,Programas!$A$2:$B$21,2,0)</f>
        <v>01 Sistema de Emergencias 9-1-1</v>
      </c>
      <c r="M24" s="15" t="str">
        <f>VLOOKUP($G24,Programas!$T$2:$AD$92,3,0)</f>
        <v>Disponibilidad laboral</v>
      </c>
      <c r="N24" s="15" t="str">
        <f>VLOOKUP($G24,Programas!$T$2:$AD$92,4,0)</f>
        <v>1.1.1.1</v>
      </c>
      <c r="O24" s="15" t="str">
        <f>VLOOKUP($G24,Programas!$T$2:$AD$92,5,0)</f>
        <v xml:space="preserve">Sueldos y salarios </v>
      </c>
      <c r="P24" s="15" t="str">
        <f>VLOOKUP($G24,Programas!$T$2:$AD$92,6,0)</f>
        <v>1.1.1</v>
      </c>
      <c r="Q24" s="15" t="str">
        <f>VLOOKUP($G24,Programas!$T$2:$AD$92,7,0)</f>
        <v>REMUNERACIONES</v>
      </c>
      <c r="R24" s="15" t="str">
        <f>VLOOKUP($G24,Programas!$T$2:$AD$92,8,0)</f>
        <v>1.1</v>
      </c>
      <c r="S24" s="15" t="str">
        <f>VLOOKUP($G24,Programas!$T$2:$AD$92,9,0)</f>
        <v>GASTOS DE CONSUMO</v>
      </c>
      <c r="T24" s="15" t="str">
        <f>VLOOKUP($G24,Programas!$T$2:$AD$92,10,0)</f>
        <v>1</v>
      </c>
      <c r="U24" s="14">
        <v>821327.64</v>
      </c>
      <c r="W24" s="19"/>
    </row>
    <row r="25" spans="1:23" hidden="1" x14ac:dyDescent="0.25">
      <c r="A25" s="15" t="str">
        <f t="shared" si="0"/>
        <v>0005-0</v>
      </c>
      <c r="B25" s="15" t="str">
        <f>VLOOKUP(A25,Programas!$I$2:$K$8,2,0)</f>
        <v>0 - Remuneraciones</v>
      </c>
      <c r="C25" s="15" t="str">
        <f t="shared" si="1"/>
        <v>0005-0-02</v>
      </c>
      <c r="D25" s="15" t="s">
        <v>833</v>
      </c>
      <c r="E25" s="15" t="str">
        <f>VLOOKUP(C25,Programas!$P$2:$Q$32,2,0)</f>
        <v>REMUNERACIONES EVENTUALES</v>
      </c>
      <c r="F25" s="111" t="s">
        <v>52</v>
      </c>
      <c r="G25" s="15" t="str">
        <f t="shared" si="2"/>
        <v>0005-0-02-03</v>
      </c>
      <c r="H25" s="15" t="str">
        <f t="shared" si="3"/>
        <v>0.02.03</v>
      </c>
      <c r="I25" s="15" t="str">
        <f>VLOOKUP(G25,Programas!$T$2:$V$94,3,0)</f>
        <v>Disponibilidad laboral</v>
      </c>
      <c r="J25" s="15" t="str">
        <f t="shared" si="4"/>
        <v>01</v>
      </c>
      <c r="K25" s="15" t="str">
        <f t="shared" si="5"/>
        <v>14</v>
      </c>
      <c r="L25" s="15" t="str">
        <f>VLOOKUP(K25,Programas!$A$2:$B$21,2,0)</f>
        <v>01 Sistema de Emergencias 9-1-1</v>
      </c>
      <c r="M25" s="15" t="str">
        <f>VLOOKUP($G25,Programas!$T$2:$AD$92,3,0)</f>
        <v>Disponibilidad laboral</v>
      </c>
      <c r="N25" s="15" t="str">
        <f>VLOOKUP($G25,Programas!$T$2:$AD$92,4,0)</f>
        <v>1.1.1.1</v>
      </c>
      <c r="O25" s="15" t="str">
        <f>VLOOKUP($G25,Programas!$T$2:$AD$92,5,0)</f>
        <v xml:space="preserve">Sueldos y salarios </v>
      </c>
      <c r="P25" s="15" t="str">
        <f>VLOOKUP($G25,Programas!$T$2:$AD$92,6,0)</f>
        <v>1.1.1</v>
      </c>
      <c r="Q25" s="15" t="str">
        <f>VLOOKUP($G25,Programas!$T$2:$AD$92,7,0)</f>
        <v>REMUNERACIONES</v>
      </c>
      <c r="R25" s="15" t="str">
        <f>VLOOKUP($G25,Programas!$T$2:$AD$92,8,0)</f>
        <v>1.1</v>
      </c>
      <c r="S25" s="15" t="str">
        <f>VLOOKUP($G25,Programas!$T$2:$AD$92,9,0)</f>
        <v>GASTOS DE CONSUMO</v>
      </c>
      <c r="T25" s="15" t="str">
        <f>VLOOKUP($G25,Programas!$T$2:$AD$92,10,0)</f>
        <v>1</v>
      </c>
      <c r="U25" s="14">
        <v>1142164.32</v>
      </c>
      <c r="W25" s="19"/>
    </row>
    <row r="26" spans="1:23" hidden="1" x14ac:dyDescent="0.25">
      <c r="A26" s="15" t="str">
        <f t="shared" si="0"/>
        <v>0005-0</v>
      </c>
      <c r="B26" s="15" t="str">
        <f>VLOOKUP(A26,Programas!$I$2:$K$8,2,0)</f>
        <v>0 - Remuneraciones</v>
      </c>
      <c r="C26" s="15" t="str">
        <f t="shared" si="1"/>
        <v>0005-0-02</v>
      </c>
      <c r="D26" s="15" t="s">
        <v>833</v>
      </c>
      <c r="E26" s="15" t="str">
        <f>VLOOKUP(C26,Programas!$P$2:$Q$32,2,0)</f>
        <v>REMUNERACIONES EVENTUALES</v>
      </c>
      <c r="F26" s="111" t="s">
        <v>53</v>
      </c>
      <c r="G26" s="15" t="str">
        <f t="shared" si="2"/>
        <v>0005-0-02-03</v>
      </c>
      <c r="H26" s="15" t="str">
        <f t="shared" si="3"/>
        <v>0.02.03</v>
      </c>
      <c r="I26" s="15" t="str">
        <f>VLOOKUP(G26,Programas!$T$2:$V$94,3,0)</f>
        <v>Disponibilidad laboral</v>
      </c>
      <c r="J26" s="15" t="str">
        <f t="shared" si="4"/>
        <v>01</v>
      </c>
      <c r="K26" s="15" t="str">
        <f t="shared" si="5"/>
        <v>15</v>
      </c>
      <c r="L26" s="15" t="str">
        <f>VLOOKUP(K26,Programas!$A$2:$B$21,2,0)</f>
        <v>01 Sistema de Emergencias 9-1-1</v>
      </c>
      <c r="M26" s="15" t="str">
        <f>VLOOKUP($G26,Programas!$T$2:$AD$92,3,0)</f>
        <v>Disponibilidad laboral</v>
      </c>
      <c r="N26" s="15" t="str">
        <f>VLOOKUP($G26,Programas!$T$2:$AD$92,4,0)</f>
        <v>1.1.1.1</v>
      </c>
      <c r="O26" s="15" t="str">
        <f>VLOOKUP($G26,Programas!$T$2:$AD$92,5,0)</f>
        <v xml:space="preserve">Sueldos y salarios </v>
      </c>
      <c r="P26" s="15" t="str">
        <f>VLOOKUP($G26,Programas!$T$2:$AD$92,6,0)</f>
        <v>1.1.1</v>
      </c>
      <c r="Q26" s="15" t="str">
        <f>VLOOKUP($G26,Programas!$T$2:$AD$92,7,0)</f>
        <v>REMUNERACIONES</v>
      </c>
      <c r="R26" s="15" t="str">
        <f>VLOOKUP($G26,Programas!$T$2:$AD$92,8,0)</f>
        <v>1.1</v>
      </c>
      <c r="S26" s="15" t="str">
        <f>VLOOKUP($G26,Programas!$T$2:$AD$92,9,0)</f>
        <v>GASTOS DE CONSUMO</v>
      </c>
      <c r="T26" s="15" t="str">
        <f>VLOOKUP($G26,Programas!$T$2:$AD$92,10,0)</f>
        <v>1</v>
      </c>
      <c r="U26" s="14">
        <v>8175885.8399999999</v>
      </c>
      <c r="W26" s="19"/>
    </row>
    <row r="27" spans="1:23" hidden="1" x14ac:dyDescent="0.25">
      <c r="A27" s="15" t="str">
        <f t="shared" si="0"/>
        <v>0005-0</v>
      </c>
      <c r="B27" s="15" t="str">
        <f>VLOOKUP(A27,Programas!$I$2:$K$8,2,0)</f>
        <v>0 - Remuneraciones</v>
      </c>
      <c r="C27" s="15" t="str">
        <f t="shared" si="1"/>
        <v>0005-0-03</v>
      </c>
      <c r="D27" s="15" t="s">
        <v>834</v>
      </c>
      <c r="E27" s="15" t="str">
        <f>VLOOKUP(C27,Programas!$P$2:$Q$32,2,0)</f>
        <v>INCENTIVOS SALARIALES</v>
      </c>
      <c r="F27" s="111" t="s">
        <v>55</v>
      </c>
      <c r="G27" s="15" t="str">
        <f t="shared" si="2"/>
        <v>0005-0-03-01</v>
      </c>
      <c r="H27" s="15" t="str">
        <f t="shared" si="3"/>
        <v>0.03.01</v>
      </c>
      <c r="I27" s="15" t="str">
        <f>VLOOKUP(G27,Programas!$T$2:$V$94,3,0)</f>
        <v>Retribución por años servidos</v>
      </c>
      <c r="J27" s="15" t="str">
        <f t="shared" si="4"/>
        <v>01</v>
      </c>
      <c r="K27" s="15" t="str">
        <f t="shared" si="5"/>
        <v>01</v>
      </c>
      <c r="L27" s="15" t="str">
        <f>VLOOKUP(K27,Programas!$A$2:$B$21,2,0)</f>
        <v>01 Sistema de Emergencias 9-1-1</v>
      </c>
      <c r="M27" s="15" t="str">
        <f>VLOOKUP($G27,Programas!$T$2:$AD$92,3,0)</f>
        <v>Retribución por años servidos</v>
      </c>
      <c r="N27" s="15" t="str">
        <f>VLOOKUP($G27,Programas!$T$2:$AD$92,4,0)</f>
        <v>1.1.1.1</v>
      </c>
      <c r="O27" s="15" t="str">
        <f>VLOOKUP($G27,Programas!$T$2:$AD$92,5,0)</f>
        <v xml:space="preserve">Sueldos y salarios </v>
      </c>
      <c r="P27" s="15" t="str">
        <f>VLOOKUP($G27,Programas!$T$2:$AD$92,6,0)</f>
        <v>1.1.1</v>
      </c>
      <c r="Q27" s="15" t="str">
        <f>VLOOKUP($G27,Programas!$T$2:$AD$92,7,0)</f>
        <v>REMUNERACIONES</v>
      </c>
      <c r="R27" s="15" t="str">
        <f>VLOOKUP($G27,Programas!$T$2:$AD$92,8,0)</f>
        <v>1.1</v>
      </c>
      <c r="S27" s="15" t="str">
        <f>VLOOKUP($G27,Programas!$T$2:$AD$92,9,0)</f>
        <v>GASTOS DE CONSUMO</v>
      </c>
      <c r="T27" s="15" t="str">
        <f>VLOOKUP($G27,Programas!$T$2:$AD$92,10,0)</f>
        <v>1</v>
      </c>
      <c r="U27" s="14">
        <v>13243322.399999999</v>
      </c>
      <c r="W27" s="19"/>
    </row>
    <row r="28" spans="1:23" hidden="1" x14ac:dyDescent="0.25">
      <c r="A28" s="15" t="str">
        <f t="shared" si="0"/>
        <v>0005-0</v>
      </c>
      <c r="B28" s="15" t="str">
        <f>VLOOKUP(A28,Programas!$I$2:$K$8,2,0)</f>
        <v>0 - Remuneraciones</v>
      </c>
      <c r="C28" s="15" t="str">
        <f t="shared" si="1"/>
        <v>0005-0-03</v>
      </c>
      <c r="D28" s="15" t="s">
        <v>834</v>
      </c>
      <c r="E28" s="15" t="str">
        <f>VLOOKUP(C28,Programas!$P$2:$Q$32,2,0)</f>
        <v>INCENTIVOS SALARIALES</v>
      </c>
      <c r="F28" s="111" t="s">
        <v>56</v>
      </c>
      <c r="G28" s="15" t="str">
        <f t="shared" si="2"/>
        <v>0005-0-03-01</v>
      </c>
      <c r="H28" s="15" t="str">
        <f t="shared" si="3"/>
        <v>0.03.01</v>
      </c>
      <c r="I28" s="15" t="str">
        <f>VLOOKUP(G28,Programas!$T$2:$V$94,3,0)</f>
        <v>Retribución por años servidos</v>
      </c>
      <c r="J28" s="15" t="str">
        <f t="shared" si="4"/>
        <v>01</v>
      </c>
      <c r="K28" s="15" t="str">
        <f t="shared" si="5"/>
        <v>02</v>
      </c>
      <c r="L28" s="15" t="str">
        <f>VLOOKUP(K28,Programas!$A$2:$B$21,2,0)</f>
        <v>01 Sistema de Emergencias 9-1-1</v>
      </c>
      <c r="M28" s="15" t="str">
        <f>VLOOKUP($G28,Programas!$T$2:$AD$92,3,0)</f>
        <v>Retribución por años servidos</v>
      </c>
      <c r="N28" s="15" t="str">
        <f>VLOOKUP($G28,Programas!$T$2:$AD$92,4,0)</f>
        <v>1.1.1.1</v>
      </c>
      <c r="O28" s="15" t="str">
        <f>VLOOKUP($G28,Programas!$T$2:$AD$92,5,0)</f>
        <v xml:space="preserve">Sueldos y salarios </v>
      </c>
      <c r="P28" s="15" t="str">
        <f>VLOOKUP($G28,Programas!$T$2:$AD$92,6,0)</f>
        <v>1.1.1</v>
      </c>
      <c r="Q28" s="15" t="str">
        <f>VLOOKUP($G28,Programas!$T$2:$AD$92,7,0)</f>
        <v>REMUNERACIONES</v>
      </c>
      <c r="R28" s="15" t="str">
        <f>VLOOKUP($G28,Programas!$T$2:$AD$92,8,0)</f>
        <v>1.1</v>
      </c>
      <c r="S28" s="15" t="str">
        <f>VLOOKUP($G28,Programas!$T$2:$AD$92,9,0)</f>
        <v>GASTOS DE CONSUMO</v>
      </c>
      <c r="T28" s="15" t="str">
        <f>VLOOKUP($G28,Programas!$T$2:$AD$92,10,0)</f>
        <v>1</v>
      </c>
      <c r="U28" s="14">
        <v>5382296.2799999993</v>
      </c>
      <c r="W28" s="19"/>
    </row>
    <row r="29" spans="1:23" hidden="1" x14ac:dyDescent="0.25">
      <c r="A29" s="15" t="str">
        <f t="shared" si="0"/>
        <v>0005-0</v>
      </c>
      <c r="B29" s="15" t="str">
        <f>VLOOKUP(A29,Programas!$I$2:$K$8,2,0)</f>
        <v>0 - Remuneraciones</v>
      </c>
      <c r="C29" s="15" t="str">
        <f t="shared" si="1"/>
        <v>0005-0-03</v>
      </c>
      <c r="D29" s="15" t="s">
        <v>834</v>
      </c>
      <c r="E29" s="15" t="str">
        <f>VLOOKUP(C29,Programas!$P$2:$Q$32,2,0)</f>
        <v>INCENTIVOS SALARIALES</v>
      </c>
      <c r="F29" s="111" t="s">
        <v>57</v>
      </c>
      <c r="G29" s="15" t="str">
        <f t="shared" si="2"/>
        <v>0005-0-03-01</v>
      </c>
      <c r="H29" s="15" t="str">
        <f t="shared" si="3"/>
        <v>0.03.01</v>
      </c>
      <c r="I29" s="15" t="str">
        <f>VLOOKUP(G29,Programas!$T$2:$V$94,3,0)</f>
        <v>Retribución por años servidos</v>
      </c>
      <c r="J29" s="15" t="str">
        <f t="shared" si="4"/>
        <v>01</v>
      </c>
      <c r="K29" s="15" t="str">
        <f t="shared" si="5"/>
        <v>03</v>
      </c>
      <c r="L29" s="15" t="str">
        <f>VLOOKUP(K29,Programas!$A$2:$B$21,2,0)</f>
        <v>01 Sistema de Emergencias 9-1-1</v>
      </c>
      <c r="M29" s="15" t="str">
        <f>VLOOKUP($G29,Programas!$T$2:$AD$92,3,0)</f>
        <v>Retribución por años servidos</v>
      </c>
      <c r="N29" s="15" t="str">
        <f>VLOOKUP($G29,Programas!$T$2:$AD$92,4,0)</f>
        <v>1.1.1.1</v>
      </c>
      <c r="O29" s="15" t="str">
        <f>VLOOKUP($G29,Programas!$T$2:$AD$92,5,0)</f>
        <v xml:space="preserve">Sueldos y salarios </v>
      </c>
      <c r="P29" s="15" t="str">
        <f>VLOOKUP($G29,Programas!$T$2:$AD$92,6,0)</f>
        <v>1.1.1</v>
      </c>
      <c r="Q29" s="15" t="str">
        <f>VLOOKUP($G29,Programas!$T$2:$AD$92,7,0)</f>
        <v>REMUNERACIONES</v>
      </c>
      <c r="R29" s="15" t="str">
        <f>VLOOKUP($G29,Programas!$T$2:$AD$92,8,0)</f>
        <v>1.1</v>
      </c>
      <c r="S29" s="15" t="str">
        <f>VLOOKUP($G29,Programas!$T$2:$AD$92,9,0)</f>
        <v>GASTOS DE CONSUMO</v>
      </c>
      <c r="T29" s="15" t="str">
        <f>VLOOKUP($G29,Programas!$T$2:$AD$92,10,0)</f>
        <v>1</v>
      </c>
      <c r="U29" s="14">
        <v>10931333.040000001</v>
      </c>
      <c r="W29" s="19"/>
    </row>
    <row r="30" spans="1:23" hidden="1" x14ac:dyDescent="0.25">
      <c r="A30" s="15" t="str">
        <f t="shared" si="0"/>
        <v>0005-0</v>
      </c>
      <c r="B30" s="15" t="str">
        <f>VLOOKUP(A30,Programas!$I$2:$K$8,2,0)</f>
        <v>0 - Remuneraciones</v>
      </c>
      <c r="C30" s="15" t="str">
        <f t="shared" si="1"/>
        <v>0005-0-03</v>
      </c>
      <c r="D30" s="15" t="s">
        <v>834</v>
      </c>
      <c r="E30" s="15" t="str">
        <f>VLOOKUP(C30,Programas!$P$2:$Q$32,2,0)</f>
        <v>INCENTIVOS SALARIALES</v>
      </c>
      <c r="F30" s="111" t="s">
        <v>58</v>
      </c>
      <c r="G30" s="15" t="str">
        <f t="shared" si="2"/>
        <v>0005-0-03-01</v>
      </c>
      <c r="H30" s="15" t="str">
        <f t="shared" si="3"/>
        <v>0.03.01</v>
      </c>
      <c r="I30" s="15" t="str">
        <f>VLOOKUP(G30,Programas!$T$2:$V$94,3,0)</f>
        <v>Retribución por años servidos</v>
      </c>
      <c r="J30" s="15" t="str">
        <f t="shared" si="4"/>
        <v>01</v>
      </c>
      <c r="K30" s="15" t="str">
        <f t="shared" si="5"/>
        <v>04</v>
      </c>
      <c r="L30" s="15" t="str">
        <f>VLOOKUP(K30,Programas!$A$2:$B$21,2,0)</f>
        <v>01 Sistema de Emergencias 9-1-1</v>
      </c>
      <c r="M30" s="15" t="str">
        <f>VLOOKUP($G30,Programas!$T$2:$AD$92,3,0)</f>
        <v>Retribución por años servidos</v>
      </c>
      <c r="N30" s="15" t="str">
        <f>VLOOKUP($G30,Programas!$T$2:$AD$92,4,0)</f>
        <v>1.1.1.1</v>
      </c>
      <c r="O30" s="15" t="str">
        <f>VLOOKUP($G30,Programas!$T$2:$AD$92,5,0)</f>
        <v xml:space="preserve">Sueldos y salarios </v>
      </c>
      <c r="P30" s="15" t="str">
        <f>VLOOKUP($G30,Programas!$T$2:$AD$92,6,0)</f>
        <v>1.1.1</v>
      </c>
      <c r="Q30" s="15" t="str">
        <f>VLOOKUP($G30,Programas!$T$2:$AD$92,7,0)</f>
        <v>REMUNERACIONES</v>
      </c>
      <c r="R30" s="15" t="str">
        <f>VLOOKUP($G30,Programas!$T$2:$AD$92,8,0)</f>
        <v>1.1</v>
      </c>
      <c r="S30" s="15" t="str">
        <f>VLOOKUP($G30,Programas!$T$2:$AD$92,9,0)</f>
        <v>GASTOS DE CONSUMO</v>
      </c>
      <c r="T30" s="15" t="str">
        <f>VLOOKUP($G30,Programas!$T$2:$AD$92,10,0)</f>
        <v>1</v>
      </c>
      <c r="U30" s="14">
        <v>19920588</v>
      </c>
      <c r="W30" s="19"/>
    </row>
    <row r="31" spans="1:23" hidden="1" x14ac:dyDescent="0.25">
      <c r="A31" s="15" t="str">
        <f t="shared" si="0"/>
        <v>0005-0</v>
      </c>
      <c r="B31" s="15" t="str">
        <f>VLOOKUP(A31,Programas!$I$2:$K$8,2,0)</f>
        <v>0 - Remuneraciones</v>
      </c>
      <c r="C31" s="15" t="str">
        <f t="shared" si="1"/>
        <v>0005-0-03</v>
      </c>
      <c r="D31" s="15" t="s">
        <v>834</v>
      </c>
      <c r="E31" s="15" t="str">
        <f>VLOOKUP(C31,Programas!$P$2:$Q$32,2,0)</f>
        <v>INCENTIVOS SALARIALES</v>
      </c>
      <c r="F31" s="111" t="s">
        <v>59</v>
      </c>
      <c r="G31" s="15" t="str">
        <f t="shared" si="2"/>
        <v>0005-0-03-01</v>
      </c>
      <c r="H31" s="15" t="str">
        <f t="shared" si="3"/>
        <v>0.03.01</v>
      </c>
      <c r="I31" s="15" t="str">
        <f>VLOOKUP(G31,Programas!$T$2:$V$94,3,0)</f>
        <v>Retribución por años servidos</v>
      </c>
      <c r="J31" s="15" t="str">
        <f t="shared" si="4"/>
        <v>01</v>
      </c>
      <c r="K31" s="15" t="str">
        <f t="shared" si="5"/>
        <v>06</v>
      </c>
      <c r="L31" s="15" t="str">
        <f>VLOOKUP(K31,Programas!$A$2:$B$21,2,0)</f>
        <v>01 Sistema de Emergencias 9-1-1</v>
      </c>
      <c r="M31" s="15" t="str">
        <f>VLOOKUP($G31,Programas!$T$2:$AD$92,3,0)</f>
        <v>Retribución por años servidos</v>
      </c>
      <c r="N31" s="15" t="str">
        <f>VLOOKUP($G31,Programas!$T$2:$AD$92,4,0)</f>
        <v>1.1.1.1</v>
      </c>
      <c r="O31" s="15" t="str">
        <f>VLOOKUP($G31,Programas!$T$2:$AD$92,5,0)</f>
        <v xml:space="preserve">Sueldos y salarios </v>
      </c>
      <c r="P31" s="15" t="str">
        <f>VLOOKUP($G31,Programas!$T$2:$AD$92,6,0)</f>
        <v>1.1.1</v>
      </c>
      <c r="Q31" s="15" t="str">
        <f>VLOOKUP($G31,Programas!$T$2:$AD$92,7,0)</f>
        <v>REMUNERACIONES</v>
      </c>
      <c r="R31" s="15" t="str">
        <f>VLOOKUP($G31,Programas!$T$2:$AD$92,8,0)</f>
        <v>1.1</v>
      </c>
      <c r="S31" s="15" t="str">
        <f>VLOOKUP($G31,Programas!$T$2:$AD$92,9,0)</f>
        <v>GASTOS DE CONSUMO</v>
      </c>
      <c r="T31" s="15" t="str">
        <f>VLOOKUP($G31,Programas!$T$2:$AD$92,10,0)</f>
        <v>1</v>
      </c>
      <c r="U31" s="14">
        <v>5633275.3199999994</v>
      </c>
      <c r="W31" s="19"/>
    </row>
    <row r="32" spans="1:23" hidden="1" x14ac:dyDescent="0.25">
      <c r="A32" s="15" t="str">
        <f t="shared" si="0"/>
        <v>0005-0</v>
      </c>
      <c r="B32" s="15" t="str">
        <f>VLOOKUP(A32,Programas!$I$2:$K$8,2,0)</f>
        <v>0 - Remuneraciones</v>
      </c>
      <c r="C32" s="15" t="str">
        <f t="shared" si="1"/>
        <v>0005-0-03</v>
      </c>
      <c r="D32" s="15" t="s">
        <v>834</v>
      </c>
      <c r="E32" s="15" t="str">
        <f>VLOOKUP(C32,Programas!$P$2:$Q$32,2,0)</f>
        <v>INCENTIVOS SALARIALES</v>
      </c>
      <c r="F32" s="111" t="s">
        <v>60</v>
      </c>
      <c r="G32" s="15" t="str">
        <f t="shared" si="2"/>
        <v>0005-0-03-01</v>
      </c>
      <c r="H32" s="15" t="str">
        <f t="shared" si="3"/>
        <v>0.03.01</v>
      </c>
      <c r="I32" s="15" t="str">
        <f>VLOOKUP(G32,Programas!$T$2:$V$94,3,0)</f>
        <v>Retribución por años servidos</v>
      </c>
      <c r="J32" s="15" t="str">
        <f t="shared" si="4"/>
        <v>01</v>
      </c>
      <c r="K32" s="15" t="str">
        <f t="shared" si="5"/>
        <v>07</v>
      </c>
      <c r="L32" s="15" t="str">
        <f>VLOOKUP(K32,Programas!$A$2:$B$21,2,0)</f>
        <v>01 Sistema de Emergencias 9-1-1</v>
      </c>
      <c r="M32" s="15" t="str">
        <f>VLOOKUP($G32,Programas!$T$2:$AD$92,3,0)</f>
        <v>Retribución por años servidos</v>
      </c>
      <c r="N32" s="15" t="str">
        <f>VLOOKUP($G32,Programas!$T$2:$AD$92,4,0)</f>
        <v>1.1.1.1</v>
      </c>
      <c r="O32" s="15" t="str">
        <f>VLOOKUP($G32,Programas!$T$2:$AD$92,5,0)</f>
        <v xml:space="preserve">Sueldos y salarios </v>
      </c>
      <c r="P32" s="15" t="str">
        <f>VLOOKUP($G32,Programas!$T$2:$AD$92,6,0)</f>
        <v>1.1.1</v>
      </c>
      <c r="Q32" s="15" t="str">
        <f>VLOOKUP($G32,Programas!$T$2:$AD$92,7,0)</f>
        <v>REMUNERACIONES</v>
      </c>
      <c r="R32" s="15" t="str">
        <f>VLOOKUP($G32,Programas!$T$2:$AD$92,8,0)</f>
        <v>1.1</v>
      </c>
      <c r="S32" s="15" t="str">
        <f>VLOOKUP($G32,Programas!$T$2:$AD$92,9,0)</f>
        <v>GASTOS DE CONSUMO</v>
      </c>
      <c r="T32" s="15" t="str">
        <f>VLOOKUP($G32,Programas!$T$2:$AD$92,10,0)</f>
        <v>1</v>
      </c>
      <c r="U32" s="14">
        <v>27308961.48</v>
      </c>
      <c r="W32" s="19"/>
    </row>
    <row r="33" spans="1:23" hidden="1" x14ac:dyDescent="0.25">
      <c r="A33" s="15" t="str">
        <f t="shared" si="0"/>
        <v>0005-0</v>
      </c>
      <c r="B33" s="15" t="str">
        <f>VLOOKUP(A33,Programas!$I$2:$K$8,2,0)</f>
        <v>0 - Remuneraciones</v>
      </c>
      <c r="C33" s="15" t="str">
        <f t="shared" si="1"/>
        <v>0005-0-03</v>
      </c>
      <c r="D33" s="15" t="s">
        <v>834</v>
      </c>
      <c r="E33" s="15" t="str">
        <f>VLOOKUP(C33,Programas!$P$2:$Q$32,2,0)</f>
        <v>INCENTIVOS SALARIALES</v>
      </c>
      <c r="F33" s="111" t="s">
        <v>61</v>
      </c>
      <c r="G33" s="15" t="str">
        <f t="shared" si="2"/>
        <v>0005-0-03-01</v>
      </c>
      <c r="H33" s="15" t="str">
        <f t="shared" si="3"/>
        <v>0.03.01</v>
      </c>
      <c r="I33" s="15" t="str">
        <f>VLOOKUP(G33,Programas!$T$2:$V$94,3,0)</f>
        <v>Retribución por años servidos</v>
      </c>
      <c r="J33" s="15" t="str">
        <f t="shared" si="4"/>
        <v>01</v>
      </c>
      <c r="K33" s="15" t="str">
        <f t="shared" si="5"/>
        <v>08</v>
      </c>
      <c r="L33" s="15" t="str">
        <f>VLOOKUP(K33,Programas!$A$2:$B$21,2,0)</f>
        <v>01 Sistema de Emergencias 9-1-1</v>
      </c>
      <c r="M33" s="15" t="str">
        <f>VLOOKUP($G33,Programas!$T$2:$AD$92,3,0)</f>
        <v>Retribución por años servidos</v>
      </c>
      <c r="N33" s="15" t="str">
        <f>VLOOKUP($G33,Programas!$T$2:$AD$92,4,0)</f>
        <v>1.1.1.1</v>
      </c>
      <c r="O33" s="15" t="str">
        <f>VLOOKUP($G33,Programas!$T$2:$AD$92,5,0)</f>
        <v xml:space="preserve">Sueldos y salarios </v>
      </c>
      <c r="P33" s="15" t="str">
        <f>VLOOKUP($G33,Programas!$T$2:$AD$92,6,0)</f>
        <v>1.1.1</v>
      </c>
      <c r="Q33" s="15" t="str">
        <f>VLOOKUP($G33,Programas!$T$2:$AD$92,7,0)</f>
        <v>REMUNERACIONES</v>
      </c>
      <c r="R33" s="15" t="str">
        <f>VLOOKUP($G33,Programas!$T$2:$AD$92,8,0)</f>
        <v>1.1</v>
      </c>
      <c r="S33" s="15" t="str">
        <f>VLOOKUP($G33,Programas!$T$2:$AD$92,9,0)</f>
        <v>GASTOS DE CONSUMO</v>
      </c>
      <c r="T33" s="15" t="str">
        <f>VLOOKUP($G33,Programas!$T$2:$AD$92,10,0)</f>
        <v>1</v>
      </c>
      <c r="U33" s="14">
        <v>33457417.200000003</v>
      </c>
      <c r="W33" s="19"/>
    </row>
    <row r="34" spans="1:23" hidden="1" x14ac:dyDescent="0.25">
      <c r="A34" s="15" t="str">
        <f t="shared" si="0"/>
        <v>0005-0</v>
      </c>
      <c r="B34" s="15" t="str">
        <f>VLOOKUP(A34,Programas!$I$2:$K$8,2,0)</f>
        <v>0 - Remuneraciones</v>
      </c>
      <c r="C34" s="15" t="str">
        <f t="shared" si="1"/>
        <v>0005-0-03</v>
      </c>
      <c r="D34" s="15" t="s">
        <v>834</v>
      </c>
      <c r="E34" s="15" t="str">
        <f>VLOOKUP(C34,Programas!$P$2:$Q$32,2,0)</f>
        <v>INCENTIVOS SALARIALES</v>
      </c>
      <c r="F34" s="111" t="s">
        <v>62</v>
      </c>
      <c r="G34" s="15" t="str">
        <f t="shared" si="2"/>
        <v>0005-0-03-01</v>
      </c>
      <c r="H34" s="15" t="str">
        <f t="shared" si="3"/>
        <v>0.03.01</v>
      </c>
      <c r="I34" s="15" t="str">
        <f>VLOOKUP(G34,Programas!$T$2:$V$94,3,0)</f>
        <v>Retribución por años servidos</v>
      </c>
      <c r="J34" s="15" t="str">
        <f t="shared" si="4"/>
        <v>01</v>
      </c>
      <c r="K34" s="15" t="str">
        <f t="shared" si="5"/>
        <v>09</v>
      </c>
      <c r="L34" s="15" t="str">
        <f>VLOOKUP(K34,Programas!$A$2:$B$21,2,0)</f>
        <v>01 Sistema de Emergencias 9-1-1</v>
      </c>
      <c r="M34" s="15" t="str">
        <f>VLOOKUP($G34,Programas!$T$2:$AD$92,3,0)</f>
        <v>Retribución por años servidos</v>
      </c>
      <c r="N34" s="15" t="str">
        <f>VLOOKUP($G34,Programas!$T$2:$AD$92,4,0)</f>
        <v>1.1.1.1</v>
      </c>
      <c r="O34" s="15" t="str">
        <f>VLOOKUP($G34,Programas!$T$2:$AD$92,5,0)</f>
        <v xml:space="preserve">Sueldos y salarios </v>
      </c>
      <c r="P34" s="15" t="str">
        <f>VLOOKUP($G34,Programas!$T$2:$AD$92,6,0)</f>
        <v>1.1.1</v>
      </c>
      <c r="Q34" s="15" t="str">
        <f>VLOOKUP($G34,Programas!$T$2:$AD$92,7,0)</f>
        <v>REMUNERACIONES</v>
      </c>
      <c r="R34" s="15" t="str">
        <f>VLOOKUP($G34,Programas!$T$2:$AD$92,8,0)</f>
        <v>1.1</v>
      </c>
      <c r="S34" s="15" t="str">
        <f>VLOOKUP($G34,Programas!$T$2:$AD$92,9,0)</f>
        <v>GASTOS DE CONSUMO</v>
      </c>
      <c r="T34" s="15" t="str">
        <f>VLOOKUP($G34,Programas!$T$2:$AD$92,10,0)</f>
        <v>1</v>
      </c>
      <c r="U34" s="14">
        <v>7516310.3999999994</v>
      </c>
      <c r="W34" s="19"/>
    </row>
    <row r="35" spans="1:23" hidden="1" x14ac:dyDescent="0.25">
      <c r="A35" s="15" t="str">
        <f t="shared" si="0"/>
        <v>0005-0</v>
      </c>
      <c r="B35" s="15" t="str">
        <f>VLOOKUP(A35,Programas!$I$2:$K$8,2,0)</f>
        <v>0 - Remuneraciones</v>
      </c>
      <c r="C35" s="15" t="str">
        <f t="shared" si="1"/>
        <v>0005-0-03</v>
      </c>
      <c r="D35" s="15" t="s">
        <v>834</v>
      </c>
      <c r="E35" s="15" t="str">
        <f>VLOOKUP(C35,Programas!$P$2:$Q$32,2,0)</f>
        <v>INCENTIVOS SALARIALES</v>
      </c>
      <c r="F35" s="111" t="s">
        <v>63</v>
      </c>
      <c r="G35" s="15" t="str">
        <f t="shared" si="2"/>
        <v>0005-0-03-01</v>
      </c>
      <c r="H35" s="15" t="str">
        <f t="shared" si="3"/>
        <v>0.03.01</v>
      </c>
      <c r="I35" s="15" t="str">
        <f>VLOOKUP(G35,Programas!$T$2:$V$94,3,0)</f>
        <v>Retribución por años servidos</v>
      </c>
      <c r="J35" s="15" t="str">
        <f t="shared" si="4"/>
        <v>01</v>
      </c>
      <c r="K35" s="15" t="str">
        <f t="shared" si="5"/>
        <v>10</v>
      </c>
      <c r="L35" s="15" t="str">
        <f>VLOOKUP(K35,Programas!$A$2:$B$21,2,0)</f>
        <v>01 Sistema de Emergencias 9-1-1</v>
      </c>
      <c r="M35" s="15" t="str">
        <f>VLOOKUP($G35,Programas!$T$2:$AD$92,3,0)</f>
        <v>Retribución por años servidos</v>
      </c>
      <c r="N35" s="15" t="str">
        <f>VLOOKUP($G35,Programas!$T$2:$AD$92,4,0)</f>
        <v>1.1.1.1</v>
      </c>
      <c r="O35" s="15" t="str">
        <f>VLOOKUP($G35,Programas!$T$2:$AD$92,5,0)</f>
        <v xml:space="preserve">Sueldos y salarios </v>
      </c>
      <c r="P35" s="15" t="str">
        <f>VLOOKUP($G35,Programas!$T$2:$AD$92,6,0)</f>
        <v>1.1.1</v>
      </c>
      <c r="Q35" s="15" t="str">
        <f>VLOOKUP($G35,Programas!$T$2:$AD$92,7,0)</f>
        <v>REMUNERACIONES</v>
      </c>
      <c r="R35" s="15" t="str">
        <f>VLOOKUP($G35,Programas!$T$2:$AD$92,8,0)</f>
        <v>1.1</v>
      </c>
      <c r="S35" s="15" t="str">
        <f>VLOOKUP($G35,Programas!$T$2:$AD$92,9,0)</f>
        <v>GASTOS DE CONSUMO</v>
      </c>
      <c r="T35" s="15" t="str">
        <f>VLOOKUP($G35,Programas!$T$2:$AD$92,10,0)</f>
        <v>1</v>
      </c>
      <c r="U35" s="14">
        <v>28318232.280000001</v>
      </c>
      <c r="W35" s="19"/>
    </row>
    <row r="36" spans="1:23" hidden="1" x14ac:dyDescent="0.25">
      <c r="A36" s="15" t="str">
        <f t="shared" si="0"/>
        <v>0005-0</v>
      </c>
      <c r="B36" s="15" t="str">
        <f>VLOOKUP(A36,Programas!$I$2:$K$8,2,0)</f>
        <v>0 - Remuneraciones</v>
      </c>
      <c r="C36" s="15" t="str">
        <f t="shared" si="1"/>
        <v>0005-0-03</v>
      </c>
      <c r="D36" s="15" t="s">
        <v>834</v>
      </c>
      <c r="E36" s="15" t="str">
        <f>VLOOKUP(C36,Programas!$P$2:$Q$32,2,0)</f>
        <v>INCENTIVOS SALARIALES</v>
      </c>
      <c r="F36" s="111" t="s">
        <v>64</v>
      </c>
      <c r="G36" s="15" t="str">
        <f t="shared" si="2"/>
        <v>0005-0-03-01</v>
      </c>
      <c r="H36" s="15" t="str">
        <f t="shared" si="3"/>
        <v>0.03.01</v>
      </c>
      <c r="I36" s="15" t="str">
        <f>VLOOKUP(G36,Programas!$T$2:$V$94,3,0)</f>
        <v>Retribución por años servidos</v>
      </c>
      <c r="J36" s="15" t="str">
        <f t="shared" si="4"/>
        <v>01</v>
      </c>
      <c r="K36" s="15" t="str">
        <f t="shared" si="5"/>
        <v>12</v>
      </c>
      <c r="L36" s="15" t="str">
        <f>VLOOKUP(K36,Programas!$A$2:$B$21,2,0)</f>
        <v>01 Sistema de Emergencias 9-1-1</v>
      </c>
      <c r="M36" s="15" t="str">
        <f>VLOOKUP($G36,Programas!$T$2:$AD$92,3,0)</f>
        <v>Retribución por años servidos</v>
      </c>
      <c r="N36" s="15" t="str">
        <f>VLOOKUP($G36,Programas!$T$2:$AD$92,4,0)</f>
        <v>1.1.1.1</v>
      </c>
      <c r="O36" s="15" t="str">
        <f>VLOOKUP($G36,Programas!$T$2:$AD$92,5,0)</f>
        <v xml:space="preserve">Sueldos y salarios </v>
      </c>
      <c r="P36" s="15" t="str">
        <f>VLOOKUP($G36,Programas!$T$2:$AD$92,6,0)</f>
        <v>1.1.1</v>
      </c>
      <c r="Q36" s="15" t="str">
        <f>VLOOKUP($G36,Programas!$T$2:$AD$92,7,0)</f>
        <v>REMUNERACIONES</v>
      </c>
      <c r="R36" s="15" t="str">
        <f>VLOOKUP($G36,Programas!$T$2:$AD$92,8,0)</f>
        <v>1.1</v>
      </c>
      <c r="S36" s="15" t="str">
        <f>VLOOKUP($G36,Programas!$T$2:$AD$92,9,0)</f>
        <v>GASTOS DE CONSUMO</v>
      </c>
      <c r="T36" s="15" t="str">
        <f>VLOOKUP($G36,Programas!$T$2:$AD$92,10,0)</f>
        <v>1</v>
      </c>
      <c r="U36" s="14">
        <v>12076651.68</v>
      </c>
      <c r="W36" s="19"/>
    </row>
    <row r="37" spans="1:23" hidden="1" x14ac:dyDescent="0.25">
      <c r="A37" s="15" t="str">
        <f t="shared" si="0"/>
        <v>0005-0</v>
      </c>
      <c r="B37" s="15" t="str">
        <f>VLOOKUP(A37,Programas!$I$2:$K$8,2,0)</f>
        <v>0 - Remuneraciones</v>
      </c>
      <c r="C37" s="15" t="str">
        <f t="shared" si="1"/>
        <v>0005-0-03</v>
      </c>
      <c r="D37" s="15" t="s">
        <v>834</v>
      </c>
      <c r="E37" s="15" t="str">
        <f>VLOOKUP(C37,Programas!$P$2:$Q$32,2,0)</f>
        <v>INCENTIVOS SALARIALES</v>
      </c>
      <c r="F37" s="111" t="s">
        <v>65</v>
      </c>
      <c r="G37" s="15" t="str">
        <f t="shared" si="2"/>
        <v>0005-0-03-01</v>
      </c>
      <c r="H37" s="15" t="str">
        <f t="shared" si="3"/>
        <v>0.03.01</v>
      </c>
      <c r="I37" s="15" t="str">
        <f>VLOOKUP(G37,Programas!$T$2:$V$94,3,0)</f>
        <v>Retribución por años servidos</v>
      </c>
      <c r="J37" s="15" t="str">
        <f t="shared" si="4"/>
        <v>01</v>
      </c>
      <c r="K37" s="15" t="str">
        <f t="shared" si="5"/>
        <v>13</v>
      </c>
      <c r="L37" s="15" t="str">
        <f>VLOOKUP(K37,Programas!$A$2:$B$21,2,0)</f>
        <v>01 Sistema de Emergencias 9-1-1</v>
      </c>
      <c r="M37" s="15" t="str">
        <f>VLOOKUP($G37,Programas!$T$2:$AD$92,3,0)</f>
        <v>Retribución por años servidos</v>
      </c>
      <c r="N37" s="15" t="str">
        <f>VLOOKUP($G37,Programas!$T$2:$AD$92,4,0)</f>
        <v>1.1.1.1</v>
      </c>
      <c r="O37" s="15" t="str">
        <f>VLOOKUP($G37,Programas!$T$2:$AD$92,5,0)</f>
        <v xml:space="preserve">Sueldos y salarios </v>
      </c>
      <c r="P37" s="15" t="str">
        <f>VLOOKUP($G37,Programas!$T$2:$AD$92,6,0)</f>
        <v>1.1.1</v>
      </c>
      <c r="Q37" s="15" t="str">
        <f>VLOOKUP($G37,Programas!$T$2:$AD$92,7,0)</f>
        <v>REMUNERACIONES</v>
      </c>
      <c r="R37" s="15" t="str">
        <f>VLOOKUP($G37,Programas!$T$2:$AD$92,8,0)</f>
        <v>1.1</v>
      </c>
      <c r="S37" s="15" t="str">
        <f>VLOOKUP($G37,Programas!$T$2:$AD$92,9,0)</f>
        <v>GASTOS DE CONSUMO</v>
      </c>
      <c r="T37" s="15" t="str">
        <f>VLOOKUP($G37,Programas!$T$2:$AD$92,10,0)</f>
        <v>1</v>
      </c>
      <c r="U37" s="14">
        <v>19685819.280000001</v>
      </c>
      <c r="W37" s="19"/>
    </row>
    <row r="38" spans="1:23" hidden="1" x14ac:dyDescent="0.25">
      <c r="A38" s="15" t="str">
        <f t="shared" si="0"/>
        <v>0005-0</v>
      </c>
      <c r="B38" s="15" t="str">
        <f>VLOOKUP(A38,Programas!$I$2:$K$8,2,0)</f>
        <v>0 - Remuneraciones</v>
      </c>
      <c r="C38" s="15" t="str">
        <f t="shared" si="1"/>
        <v>0005-0-03</v>
      </c>
      <c r="D38" s="15" t="s">
        <v>834</v>
      </c>
      <c r="E38" s="15" t="str">
        <f>VLOOKUP(C38,Programas!$P$2:$Q$32,2,0)</f>
        <v>INCENTIVOS SALARIALES</v>
      </c>
      <c r="F38" s="111" t="s">
        <v>66</v>
      </c>
      <c r="G38" s="15" t="str">
        <f t="shared" si="2"/>
        <v>0005-0-03-01</v>
      </c>
      <c r="H38" s="15" t="str">
        <f t="shared" si="3"/>
        <v>0.03.01</v>
      </c>
      <c r="I38" s="15" t="str">
        <f>VLOOKUP(G38,Programas!$T$2:$V$94,3,0)</f>
        <v>Retribución por años servidos</v>
      </c>
      <c r="J38" s="15" t="str">
        <f t="shared" si="4"/>
        <v>01</v>
      </c>
      <c r="K38" s="15" t="str">
        <f t="shared" si="5"/>
        <v>14</v>
      </c>
      <c r="L38" s="15" t="str">
        <f>VLOOKUP(K38,Programas!$A$2:$B$21,2,0)</f>
        <v>01 Sistema de Emergencias 9-1-1</v>
      </c>
      <c r="M38" s="15" t="str">
        <f>VLOOKUP($G38,Programas!$T$2:$AD$92,3,0)</f>
        <v>Retribución por años servidos</v>
      </c>
      <c r="N38" s="15" t="str">
        <f>VLOOKUP($G38,Programas!$T$2:$AD$92,4,0)</f>
        <v>1.1.1.1</v>
      </c>
      <c r="O38" s="15" t="str">
        <f>VLOOKUP($G38,Programas!$T$2:$AD$92,5,0)</f>
        <v xml:space="preserve">Sueldos y salarios </v>
      </c>
      <c r="P38" s="15" t="str">
        <f>VLOOKUP($G38,Programas!$T$2:$AD$92,6,0)</f>
        <v>1.1.1</v>
      </c>
      <c r="Q38" s="15" t="str">
        <f>VLOOKUP($G38,Programas!$T$2:$AD$92,7,0)</f>
        <v>REMUNERACIONES</v>
      </c>
      <c r="R38" s="15" t="str">
        <f>VLOOKUP($G38,Programas!$T$2:$AD$92,8,0)</f>
        <v>1.1</v>
      </c>
      <c r="S38" s="15" t="str">
        <f>VLOOKUP($G38,Programas!$T$2:$AD$92,9,0)</f>
        <v>GASTOS DE CONSUMO</v>
      </c>
      <c r="T38" s="15" t="str">
        <f>VLOOKUP($G38,Programas!$T$2:$AD$92,10,0)</f>
        <v>1</v>
      </c>
      <c r="U38" s="14">
        <v>255097940.31000003</v>
      </c>
      <c r="W38" s="19"/>
    </row>
    <row r="39" spans="1:23" hidden="1" x14ac:dyDescent="0.25">
      <c r="A39" s="15" t="str">
        <f t="shared" si="0"/>
        <v>0005-0</v>
      </c>
      <c r="B39" s="15" t="str">
        <f>VLOOKUP(A39,Programas!$I$2:$K$8,2,0)</f>
        <v>0 - Remuneraciones</v>
      </c>
      <c r="C39" s="15" t="str">
        <f t="shared" si="1"/>
        <v>0005-0-03</v>
      </c>
      <c r="D39" s="15" t="s">
        <v>834</v>
      </c>
      <c r="E39" s="15" t="str">
        <f>VLOOKUP(C39,Programas!$P$2:$Q$32,2,0)</f>
        <v>INCENTIVOS SALARIALES</v>
      </c>
      <c r="F39" s="111" t="s">
        <v>67</v>
      </c>
      <c r="G39" s="15" t="str">
        <f t="shared" si="2"/>
        <v>0005-0-03-01</v>
      </c>
      <c r="H39" s="15" t="str">
        <f t="shared" si="3"/>
        <v>0.03.01</v>
      </c>
      <c r="I39" s="15" t="str">
        <f>VLOOKUP(G39,Programas!$T$2:$V$94,3,0)</f>
        <v>Retribución por años servidos</v>
      </c>
      <c r="J39" s="15" t="str">
        <f t="shared" si="4"/>
        <v>01</v>
      </c>
      <c r="K39" s="15" t="str">
        <f t="shared" si="5"/>
        <v>15</v>
      </c>
      <c r="L39" s="15" t="str">
        <f>VLOOKUP(K39,Programas!$A$2:$B$21,2,0)</f>
        <v>01 Sistema de Emergencias 9-1-1</v>
      </c>
      <c r="M39" s="15" t="str">
        <f>VLOOKUP($G39,Programas!$T$2:$AD$92,3,0)</f>
        <v>Retribución por años servidos</v>
      </c>
      <c r="N39" s="15" t="str">
        <f>VLOOKUP($G39,Programas!$T$2:$AD$92,4,0)</f>
        <v>1.1.1.1</v>
      </c>
      <c r="O39" s="15" t="str">
        <f>VLOOKUP($G39,Programas!$T$2:$AD$92,5,0)</f>
        <v xml:space="preserve">Sueldos y salarios </v>
      </c>
      <c r="P39" s="15" t="str">
        <f>VLOOKUP($G39,Programas!$T$2:$AD$92,6,0)</f>
        <v>1.1.1</v>
      </c>
      <c r="Q39" s="15" t="str">
        <f>VLOOKUP($G39,Programas!$T$2:$AD$92,7,0)</f>
        <v>REMUNERACIONES</v>
      </c>
      <c r="R39" s="15" t="str">
        <f>VLOOKUP($G39,Programas!$T$2:$AD$92,8,0)</f>
        <v>1.1</v>
      </c>
      <c r="S39" s="15" t="str">
        <f>VLOOKUP($G39,Programas!$T$2:$AD$92,9,0)</f>
        <v>GASTOS DE CONSUMO</v>
      </c>
      <c r="T39" s="15" t="str">
        <f>VLOOKUP($G39,Programas!$T$2:$AD$92,10,0)</f>
        <v>1</v>
      </c>
      <c r="U39" s="14">
        <v>37695723.839999996</v>
      </c>
      <c r="W39" s="19"/>
    </row>
    <row r="40" spans="1:23" hidden="1" x14ac:dyDescent="0.25">
      <c r="A40" s="15" t="str">
        <f t="shared" si="0"/>
        <v>0005-0</v>
      </c>
      <c r="B40" s="15" t="str">
        <f>VLOOKUP(A40,Programas!$I$2:$K$8,2,0)</f>
        <v>0 - Remuneraciones</v>
      </c>
      <c r="C40" s="15" t="str">
        <f t="shared" si="1"/>
        <v>0005-0-03</v>
      </c>
      <c r="D40" s="15" t="s">
        <v>834</v>
      </c>
      <c r="E40" s="15" t="str">
        <f>VLOOKUP(C40,Programas!$P$2:$Q$32,2,0)</f>
        <v>INCENTIVOS SALARIALES</v>
      </c>
      <c r="F40" s="111" t="s">
        <v>68</v>
      </c>
      <c r="G40" s="15" t="str">
        <f t="shared" si="2"/>
        <v>0005-0-03-01</v>
      </c>
      <c r="H40" s="15" t="str">
        <f t="shared" si="3"/>
        <v>0.03.01</v>
      </c>
      <c r="I40" s="15" t="str">
        <f>VLOOKUP(G40,Programas!$T$2:$V$94,3,0)</f>
        <v>Retribución por años servidos</v>
      </c>
      <c r="J40" s="15" t="str">
        <f t="shared" si="4"/>
        <v>01</v>
      </c>
      <c r="K40" s="15" t="str">
        <f t="shared" si="5"/>
        <v>16</v>
      </c>
      <c r="L40" s="15" t="str">
        <f>VLOOKUP(K40,Programas!$A$2:$B$21,2,0)</f>
        <v>01 Sistema de Emergencias 9-1-1</v>
      </c>
      <c r="M40" s="15" t="str">
        <f>VLOOKUP($G40,Programas!$T$2:$AD$92,3,0)</f>
        <v>Retribución por años servidos</v>
      </c>
      <c r="N40" s="15" t="str">
        <f>VLOOKUP($G40,Programas!$T$2:$AD$92,4,0)</f>
        <v>1.1.1.1</v>
      </c>
      <c r="O40" s="15" t="str">
        <f>VLOOKUP($G40,Programas!$T$2:$AD$92,5,0)</f>
        <v xml:space="preserve">Sueldos y salarios </v>
      </c>
      <c r="P40" s="15" t="str">
        <f>VLOOKUP($G40,Programas!$T$2:$AD$92,6,0)</f>
        <v>1.1.1</v>
      </c>
      <c r="Q40" s="15" t="str">
        <f>VLOOKUP($G40,Programas!$T$2:$AD$92,7,0)</f>
        <v>REMUNERACIONES</v>
      </c>
      <c r="R40" s="15" t="str">
        <f>VLOOKUP($G40,Programas!$T$2:$AD$92,8,0)</f>
        <v>1.1</v>
      </c>
      <c r="S40" s="15" t="str">
        <f>VLOOKUP($G40,Programas!$T$2:$AD$92,9,0)</f>
        <v>GASTOS DE CONSUMO</v>
      </c>
      <c r="T40" s="15" t="str">
        <f>VLOOKUP($G40,Programas!$T$2:$AD$92,10,0)</f>
        <v>1</v>
      </c>
      <c r="U40" s="14">
        <v>15476756.039999999</v>
      </c>
      <c r="W40" s="19"/>
    </row>
    <row r="41" spans="1:23" hidden="1" x14ac:dyDescent="0.25">
      <c r="A41" s="15" t="str">
        <f t="shared" si="0"/>
        <v>0005-0</v>
      </c>
      <c r="B41" s="15" t="str">
        <f>VLOOKUP(A41,Programas!$I$2:$K$8,2,0)</f>
        <v>0 - Remuneraciones</v>
      </c>
      <c r="C41" s="15" t="str">
        <f t="shared" si="1"/>
        <v>0005-0-03</v>
      </c>
      <c r="D41" s="15" t="s">
        <v>834</v>
      </c>
      <c r="E41" s="15" t="str">
        <f>VLOOKUP(C41,Programas!$P$2:$Q$32,2,0)</f>
        <v>INCENTIVOS SALARIALES</v>
      </c>
      <c r="F41" s="111" t="s">
        <v>69</v>
      </c>
      <c r="G41" s="15" t="str">
        <f t="shared" si="2"/>
        <v>0005-0-03-01</v>
      </c>
      <c r="H41" s="15" t="str">
        <f t="shared" si="3"/>
        <v>0.03.01</v>
      </c>
      <c r="I41" s="15" t="str">
        <f>VLOOKUP(G41,Programas!$T$2:$V$94,3,0)</f>
        <v>Retribución por años servidos</v>
      </c>
      <c r="J41" s="15" t="str">
        <f t="shared" si="4"/>
        <v>01</v>
      </c>
      <c r="K41" s="15" t="str">
        <f t="shared" si="5"/>
        <v>18</v>
      </c>
      <c r="L41" s="15" t="str">
        <f>VLOOKUP(K41,Programas!$A$2:$B$21,2,0)</f>
        <v>01 Sistema de Emergencias 9-1-1</v>
      </c>
      <c r="M41" s="15" t="str">
        <f>VLOOKUP($G41,Programas!$T$2:$AD$92,3,0)</f>
        <v>Retribución por años servidos</v>
      </c>
      <c r="N41" s="15" t="str">
        <f>VLOOKUP($G41,Programas!$T$2:$AD$92,4,0)</f>
        <v>1.1.1.1</v>
      </c>
      <c r="O41" s="15" t="str">
        <f>VLOOKUP($G41,Programas!$T$2:$AD$92,5,0)</f>
        <v xml:space="preserve">Sueldos y salarios </v>
      </c>
      <c r="P41" s="15" t="str">
        <f>VLOOKUP($G41,Programas!$T$2:$AD$92,6,0)</f>
        <v>1.1.1</v>
      </c>
      <c r="Q41" s="15" t="str">
        <f>VLOOKUP($G41,Programas!$T$2:$AD$92,7,0)</f>
        <v>REMUNERACIONES</v>
      </c>
      <c r="R41" s="15" t="str">
        <f>VLOOKUP($G41,Programas!$T$2:$AD$92,8,0)</f>
        <v>1.1</v>
      </c>
      <c r="S41" s="15" t="str">
        <f>VLOOKUP($G41,Programas!$T$2:$AD$92,9,0)</f>
        <v>GASTOS DE CONSUMO</v>
      </c>
      <c r="T41" s="15" t="str">
        <f>VLOOKUP($G41,Programas!$T$2:$AD$92,10,0)</f>
        <v>1</v>
      </c>
      <c r="U41" s="14">
        <v>9807781.4399999995</v>
      </c>
      <c r="W41" s="19"/>
    </row>
    <row r="42" spans="1:23" hidden="1" x14ac:dyDescent="0.25">
      <c r="A42" s="15" t="str">
        <f t="shared" si="0"/>
        <v>0005-0</v>
      </c>
      <c r="B42" s="15" t="str">
        <f>VLOOKUP(A42,Programas!$I$2:$K$8,2,0)</f>
        <v>0 - Remuneraciones</v>
      </c>
      <c r="C42" s="15" t="str">
        <f t="shared" si="1"/>
        <v>0005-0-03</v>
      </c>
      <c r="D42" s="15" t="s">
        <v>834</v>
      </c>
      <c r="E42" s="15" t="str">
        <f>VLOOKUP(C42,Programas!$P$2:$Q$32,2,0)</f>
        <v>INCENTIVOS SALARIALES</v>
      </c>
      <c r="F42" s="111" t="s">
        <v>70</v>
      </c>
      <c r="G42" s="15" t="str">
        <f t="shared" si="2"/>
        <v>0005-0-03-01</v>
      </c>
      <c r="H42" s="15" t="str">
        <f t="shared" si="3"/>
        <v>0.03.01</v>
      </c>
      <c r="I42" s="15" t="str">
        <f>VLOOKUP(G42,Programas!$T$2:$V$94,3,0)</f>
        <v>Retribución por años servidos</v>
      </c>
      <c r="J42" s="15" t="str">
        <f t="shared" si="4"/>
        <v>01</v>
      </c>
      <c r="K42" s="15" t="str">
        <f t="shared" si="5"/>
        <v>19</v>
      </c>
      <c r="L42" s="15" t="str">
        <f>VLOOKUP(K42,Programas!$A$2:$B$21,2,0)</f>
        <v>01 Sistema de Emergencias 9-1-1</v>
      </c>
      <c r="M42" s="15" t="str">
        <f>VLOOKUP($G42,Programas!$T$2:$AD$92,3,0)</f>
        <v>Retribución por años servidos</v>
      </c>
      <c r="N42" s="15" t="str">
        <f>VLOOKUP($G42,Programas!$T$2:$AD$92,4,0)</f>
        <v>1.1.1.1</v>
      </c>
      <c r="O42" s="15" t="str">
        <f>VLOOKUP($G42,Programas!$T$2:$AD$92,5,0)</f>
        <v xml:space="preserve">Sueldos y salarios </v>
      </c>
      <c r="P42" s="15" t="str">
        <f>VLOOKUP($G42,Programas!$T$2:$AD$92,6,0)</f>
        <v>1.1.1</v>
      </c>
      <c r="Q42" s="15" t="str">
        <f>VLOOKUP($G42,Programas!$T$2:$AD$92,7,0)</f>
        <v>REMUNERACIONES</v>
      </c>
      <c r="R42" s="15" t="str">
        <f>VLOOKUP($G42,Programas!$T$2:$AD$92,8,0)</f>
        <v>1.1</v>
      </c>
      <c r="S42" s="15" t="str">
        <f>VLOOKUP($G42,Programas!$T$2:$AD$92,9,0)</f>
        <v>GASTOS DE CONSUMO</v>
      </c>
      <c r="T42" s="15" t="str">
        <f>VLOOKUP($G42,Programas!$T$2:$AD$92,10,0)</f>
        <v>1</v>
      </c>
      <c r="U42" s="14">
        <v>7149875.2800000003</v>
      </c>
      <c r="W42" s="19"/>
    </row>
    <row r="43" spans="1:23" hidden="1" x14ac:dyDescent="0.25">
      <c r="A43" s="15" t="str">
        <f t="shared" si="0"/>
        <v>0005-0</v>
      </c>
      <c r="B43" s="15" t="str">
        <f>VLOOKUP(A43,Programas!$I$2:$K$8,2,0)</f>
        <v>0 - Remuneraciones</v>
      </c>
      <c r="C43" s="15" t="str">
        <f t="shared" si="1"/>
        <v>0005-0-03</v>
      </c>
      <c r="D43" s="15" t="s">
        <v>834</v>
      </c>
      <c r="E43" s="15" t="str">
        <f>VLOOKUP(C43,Programas!$P$2:$Q$32,2,0)</f>
        <v>INCENTIVOS SALARIALES</v>
      </c>
      <c r="F43" s="111" t="s">
        <v>72</v>
      </c>
      <c r="G43" s="15" t="str">
        <f t="shared" si="2"/>
        <v>0005-0-03-01</v>
      </c>
      <c r="H43" s="15" t="str">
        <f t="shared" si="3"/>
        <v>0.03.01</v>
      </c>
      <c r="I43" s="15" t="str">
        <f>VLOOKUP(G43,Programas!$T$2:$V$94,3,0)</f>
        <v>Retribución por años servidos</v>
      </c>
      <c r="J43" s="15" t="str">
        <f t="shared" si="4"/>
        <v>01</v>
      </c>
      <c r="K43" s="15" t="str">
        <f t="shared" si="5"/>
        <v>20</v>
      </c>
      <c r="L43" s="15" t="str">
        <f>VLOOKUP(K43,Programas!$A$2:$B$21,2,0)</f>
        <v>01 Sistema de Emergencias 9-1-1</v>
      </c>
      <c r="M43" s="15" t="str">
        <f>VLOOKUP($G43,Programas!$T$2:$AD$92,3,0)</f>
        <v>Retribución por años servidos</v>
      </c>
      <c r="N43" s="15" t="str">
        <f>VLOOKUP($G43,Programas!$T$2:$AD$92,4,0)</f>
        <v>1.1.1.1</v>
      </c>
      <c r="O43" s="15" t="str">
        <f>VLOOKUP($G43,Programas!$T$2:$AD$92,5,0)</f>
        <v xml:space="preserve">Sueldos y salarios </v>
      </c>
      <c r="P43" s="15" t="str">
        <f>VLOOKUP($G43,Programas!$T$2:$AD$92,6,0)</f>
        <v>1.1.1</v>
      </c>
      <c r="Q43" s="15" t="str">
        <f>VLOOKUP($G43,Programas!$T$2:$AD$92,7,0)</f>
        <v>REMUNERACIONES</v>
      </c>
      <c r="R43" s="15" t="str">
        <f>VLOOKUP($G43,Programas!$T$2:$AD$92,8,0)</f>
        <v>1.1</v>
      </c>
      <c r="S43" s="15" t="str">
        <f>VLOOKUP($G43,Programas!$T$2:$AD$92,9,0)</f>
        <v>GASTOS DE CONSUMO</v>
      </c>
      <c r="T43" s="15" t="str">
        <f>VLOOKUP($G43,Programas!$T$2:$AD$92,10,0)</f>
        <v>1</v>
      </c>
      <c r="U43" s="14">
        <v>532948.60000000009</v>
      </c>
      <c r="W43" s="19"/>
    </row>
    <row r="44" spans="1:23" hidden="1" x14ac:dyDescent="0.25">
      <c r="A44" s="15" t="str">
        <f t="shared" si="0"/>
        <v>0005-0</v>
      </c>
      <c r="B44" s="15" t="str">
        <f>VLOOKUP(A44,Programas!$I$2:$K$8,2,0)</f>
        <v>0 - Remuneraciones</v>
      </c>
      <c r="C44" s="15" t="str">
        <f t="shared" si="1"/>
        <v>0005-0-03</v>
      </c>
      <c r="D44" s="15" t="s">
        <v>834</v>
      </c>
      <c r="E44" s="15" t="str">
        <f>VLOOKUP(C44,Programas!$P$2:$Q$32,2,0)</f>
        <v>INCENTIVOS SALARIALES</v>
      </c>
      <c r="F44" s="111" t="s">
        <v>73</v>
      </c>
      <c r="G44" s="15" t="str">
        <f t="shared" si="2"/>
        <v>0005-0-03-02</v>
      </c>
      <c r="H44" s="15" t="str">
        <f t="shared" si="3"/>
        <v>0.03.02</v>
      </c>
      <c r="I44" s="15" t="str">
        <f>VLOOKUP(G44,Programas!$T$2:$V$94,3,0)</f>
        <v>Restricción al ejercicio liberal de la profesión</v>
      </c>
      <c r="J44" s="15" t="str">
        <f t="shared" si="4"/>
        <v>01</v>
      </c>
      <c r="K44" s="15" t="str">
        <f t="shared" si="5"/>
        <v>01</v>
      </c>
      <c r="L44" s="15" t="str">
        <f>VLOOKUP(K44,Programas!$A$2:$B$21,2,0)</f>
        <v>01 Sistema de Emergencias 9-1-1</v>
      </c>
      <c r="M44" s="15" t="str">
        <f>VLOOKUP($G44,Programas!$T$2:$AD$92,3,0)</f>
        <v>Restricción al ejercicio liberal de la profesión</v>
      </c>
      <c r="N44" s="15" t="str">
        <f>VLOOKUP($G44,Programas!$T$2:$AD$92,4,0)</f>
        <v>1.1.1.1</v>
      </c>
      <c r="O44" s="15" t="str">
        <f>VLOOKUP($G44,Programas!$T$2:$AD$92,5,0)</f>
        <v xml:space="preserve">Sueldos y salarios </v>
      </c>
      <c r="P44" s="15" t="str">
        <f>VLOOKUP($G44,Programas!$T$2:$AD$92,6,0)</f>
        <v>1.1.1</v>
      </c>
      <c r="Q44" s="15" t="str">
        <f>VLOOKUP($G44,Programas!$T$2:$AD$92,7,0)</f>
        <v>REMUNERACIONES</v>
      </c>
      <c r="R44" s="15" t="str">
        <f>VLOOKUP($G44,Programas!$T$2:$AD$92,8,0)</f>
        <v>1.1</v>
      </c>
      <c r="S44" s="15" t="str">
        <f>VLOOKUP($G44,Programas!$T$2:$AD$92,9,0)</f>
        <v>GASTOS DE CONSUMO</v>
      </c>
      <c r="T44" s="15" t="str">
        <f>VLOOKUP($G44,Programas!$T$2:$AD$92,10,0)</f>
        <v>1</v>
      </c>
      <c r="U44" s="14">
        <v>5044237.5599999996</v>
      </c>
      <c r="W44" s="19"/>
    </row>
    <row r="45" spans="1:23" hidden="1" x14ac:dyDescent="0.25">
      <c r="A45" s="15" t="str">
        <f t="shared" si="0"/>
        <v>0005-0</v>
      </c>
      <c r="B45" s="15" t="str">
        <f>VLOOKUP(A45,Programas!$I$2:$K$8,2,0)</f>
        <v>0 - Remuneraciones</v>
      </c>
      <c r="C45" s="15" t="str">
        <f t="shared" si="1"/>
        <v>0005-0-03</v>
      </c>
      <c r="D45" s="15" t="s">
        <v>834</v>
      </c>
      <c r="E45" s="15" t="str">
        <f>VLOOKUP(C45,Programas!$P$2:$Q$32,2,0)</f>
        <v>INCENTIVOS SALARIALES</v>
      </c>
      <c r="F45" s="111" t="s">
        <v>74</v>
      </c>
      <c r="G45" s="15" t="str">
        <f t="shared" si="2"/>
        <v>0005-0-03-02</v>
      </c>
      <c r="H45" s="15" t="str">
        <f t="shared" si="3"/>
        <v>0.03.02</v>
      </c>
      <c r="I45" s="15" t="str">
        <f>VLOOKUP(G45,Programas!$T$2:$V$94,3,0)</f>
        <v>Restricción al ejercicio liberal de la profesión</v>
      </c>
      <c r="J45" s="15" t="str">
        <f t="shared" si="4"/>
        <v>01</v>
      </c>
      <c r="K45" s="15" t="str">
        <f t="shared" si="5"/>
        <v>02</v>
      </c>
      <c r="L45" s="15" t="str">
        <f>VLOOKUP(K45,Programas!$A$2:$B$21,2,0)</f>
        <v>01 Sistema de Emergencias 9-1-1</v>
      </c>
      <c r="M45" s="15" t="str">
        <f>VLOOKUP($G45,Programas!$T$2:$AD$92,3,0)</f>
        <v>Restricción al ejercicio liberal de la profesión</v>
      </c>
      <c r="N45" s="15" t="str">
        <f>VLOOKUP($G45,Programas!$T$2:$AD$92,4,0)</f>
        <v>1.1.1.1</v>
      </c>
      <c r="O45" s="15" t="str">
        <f>VLOOKUP($G45,Programas!$T$2:$AD$92,5,0)</f>
        <v xml:space="preserve">Sueldos y salarios </v>
      </c>
      <c r="P45" s="15" t="str">
        <f>VLOOKUP($G45,Programas!$T$2:$AD$92,6,0)</f>
        <v>1.1.1</v>
      </c>
      <c r="Q45" s="15" t="str">
        <f>VLOOKUP($G45,Programas!$T$2:$AD$92,7,0)</f>
        <v>REMUNERACIONES</v>
      </c>
      <c r="R45" s="15" t="str">
        <f>VLOOKUP($G45,Programas!$T$2:$AD$92,8,0)</f>
        <v>1.1</v>
      </c>
      <c r="S45" s="15" t="str">
        <f>VLOOKUP($G45,Programas!$T$2:$AD$92,9,0)</f>
        <v>GASTOS DE CONSUMO</v>
      </c>
      <c r="T45" s="15" t="str">
        <f>VLOOKUP($G45,Programas!$T$2:$AD$92,10,0)</f>
        <v>1</v>
      </c>
      <c r="U45" s="14">
        <v>1679255.21</v>
      </c>
      <c r="W45" s="19"/>
    </row>
    <row r="46" spans="1:23" hidden="1" x14ac:dyDescent="0.25">
      <c r="A46" s="15" t="str">
        <f t="shared" si="0"/>
        <v>0005-0</v>
      </c>
      <c r="B46" s="15" t="str">
        <f>VLOOKUP(A46,Programas!$I$2:$K$8,2,0)</f>
        <v>0 - Remuneraciones</v>
      </c>
      <c r="C46" s="15" t="str">
        <f t="shared" si="1"/>
        <v>0005-0-03</v>
      </c>
      <c r="D46" s="15" t="s">
        <v>834</v>
      </c>
      <c r="E46" s="15" t="str">
        <f>VLOOKUP(C46,Programas!$P$2:$Q$32,2,0)</f>
        <v>INCENTIVOS SALARIALES</v>
      </c>
      <c r="F46" s="111" t="s">
        <v>75</v>
      </c>
      <c r="G46" s="15" t="str">
        <f t="shared" si="2"/>
        <v>0005-0-03-02</v>
      </c>
      <c r="H46" s="15" t="str">
        <f t="shared" si="3"/>
        <v>0.03.02</v>
      </c>
      <c r="I46" s="15" t="str">
        <f>VLOOKUP(G46,Programas!$T$2:$V$94,3,0)</f>
        <v>Restricción al ejercicio liberal de la profesión</v>
      </c>
      <c r="J46" s="15" t="str">
        <f t="shared" si="4"/>
        <v>01</v>
      </c>
      <c r="K46" s="15" t="str">
        <f t="shared" si="5"/>
        <v>03</v>
      </c>
      <c r="L46" s="15" t="str">
        <f>VLOOKUP(K46,Programas!$A$2:$B$21,2,0)</f>
        <v>01 Sistema de Emergencias 9-1-1</v>
      </c>
      <c r="M46" s="15" t="str">
        <f>VLOOKUP($G46,Programas!$T$2:$AD$92,3,0)</f>
        <v>Restricción al ejercicio liberal de la profesión</v>
      </c>
      <c r="N46" s="15" t="str">
        <f>VLOOKUP($G46,Programas!$T$2:$AD$92,4,0)</f>
        <v>1.1.1.1</v>
      </c>
      <c r="O46" s="15" t="str">
        <f>VLOOKUP($G46,Programas!$T$2:$AD$92,5,0)</f>
        <v xml:space="preserve">Sueldos y salarios </v>
      </c>
      <c r="P46" s="15" t="str">
        <f>VLOOKUP($G46,Programas!$T$2:$AD$92,6,0)</f>
        <v>1.1.1</v>
      </c>
      <c r="Q46" s="15" t="str">
        <f>VLOOKUP($G46,Programas!$T$2:$AD$92,7,0)</f>
        <v>REMUNERACIONES</v>
      </c>
      <c r="R46" s="15" t="str">
        <f>VLOOKUP($G46,Programas!$T$2:$AD$92,8,0)</f>
        <v>1.1</v>
      </c>
      <c r="S46" s="15" t="str">
        <f>VLOOKUP($G46,Programas!$T$2:$AD$92,9,0)</f>
        <v>GASTOS DE CONSUMO</v>
      </c>
      <c r="T46" s="15" t="str">
        <f>VLOOKUP($G46,Programas!$T$2:$AD$92,10,0)</f>
        <v>1</v>
      </c>
      <c r="U46" s="14">
        <v>7005377.8099999996</v>
      </c>
      <c r="W46" s="19"/>
    </row>
    <row r="47" spans="1:23" hidden="1" x14ac:dyDescent="0.25">
      <c r="A47" s="15" t="str">
        <f t="shared" si="0"/>
        <v>0005-0</v>
      </c>
      <c r="B47" s="15" t="str">
        <f>VLOOKUP(A47,Programas!$I$2:$K$8,2,0)</f>
        <v>0 - Remuneraciones</v>
      </c>
      <c r="C47" s="15" t="str">
        <f t="shared" si="1"/>
        <v>0005-0-03</v>
      </c>
      <c r="D47" s="15" t="s">
        <v>834</v>
      </c>
      <c r="E47" s="15" t="str">
        <f>VLOOKUP(C47,Programas!$P$2:$Q$32,2,0)</f>
        <v>INCENTIVOS SALARIALES</v>
      </c>
      <c r="F47" s="111" t="s">
        <v>76</v>
      </c>
      <c r="G47" s="15" t="str">
        <f t="shared" si="2"/>
        <v>0005-0-03-02</v>
      </c>
      <c r="H47" s="15" t="str">
        <f t="shared" si="3"/>
        <v>0.03.02</v>
      </c>
      <c r="I47" s="15" t="str">
        <f>VLOOKUP(G47,Programas!$T$2:$V$94,3,0)</f>
        <v>Restricción al ejercicio liberal de la profesión</v>
      </c>
      <c r="J47" s="15" t="str">
        <f t="shared" si="4"/>
        <v>01</v>
      </c>
      <c r="K47" s="15" t="str">
        <f t="shared" si="5"/>
        <v>04</v>
      </c>
      <c r="L47" s="15" t="str">
        <f>VLOOKUP(K47,Programas!$A$2:$B$21,2,0)</f>
        <v>01 Sistema de Emergencias 9-1-1</v>
      </c>
      <c r="M47" s="15" t="str">
        <f>VLOOKUP($G47,Programas!$T$2:$AD$92,3,0)</f>
        <v>Restricción al ejercicio liberal de la profesión</v>
      </c>
      <c r="N47" s="15" t="str">
        <f>VLOOKUP($G47,Programas!$T$2:$AD$92,4,0)</f>
        <v>1.1.1.1</v>
      </c>
      <c r="O47" s="15" t="str">
        <f>VLOOKUP($G47,Programas!$T$2:$AD$92,5,0)</f>
        <v xml:space="preserve">Sueldos y salarios </v>
      </c>
      <c r="P47" s="15" t="str">
        <f>VLOOKUP($G47,Programas!$T$2:$AD$92,6,0)</f>
        <v>1.1.1</v>
      </c>
      <c r="Q47" s="15" t="str">
        <f>VLOOKUP($G47,Programas!$T$2:$AD$92,7,0)</f>
        <v>REMUNERACIONES</v>
      </c>
      <c r="R47" s="15" t="str">
        <f>VLOOKUP($G47,Programas!$T$2:$AD$92,8,0)</f>
        <v>1.1</v>
      </c>
      <c r="S47" s="15" t="str">
        <f>VLOOKUP($G47,Programas!$T$2:$AD$92,9,0)</f>
        <v>GASTOS DE CONSUMO</v>
      </c>
      <c r="T47" s="15" t="str">
        <f>VLOOKUP($G47,Programas!$T$2:$AD$92,10,0)</f>
        <v>1</v>
      </c>
      <c r="U47" s="14">
        <v>6380903.5</v>
      </c>
      <c r="W47" s="19"/>
    </row>
    <row r="48" spans="1:23" hidden="1" x14ac:dyDescent="0.25">
      <c r="A48" s="15" t="str">
        <f t="shared" si="0"/>
        <v>0005-0</v>
      </c>
      <c r="B48" s="15" t="str">
        <f>VLOOKUP(A48,Programas!$I$2:$K$8,2,0)</f>
        <v>0 - Remuneraciones</v>
      </c>
      <c r="C48" s="15" t="str">
        <f t="shared" si="1"/>
        <v>0005-0-03</v>
      </c>
      <c r="D48" s="15" t="s">
        <v>834</v>
      </c>
      <c r="E48" s="15" t="str">
        <f>VLOOKUP(C48,Programas!$P$2:$Q$32,2,0)</f>
        <v>INCENTIVOS SALARIALES</v>
      </c>
      <c r="F48" s="111" t="s">
        <v>77</v>
      </c>
      <c r="G48" s="15" t="str">
        <f t="shared" si="2"/>
        <v>0005-0-03-02</v>
      </c>
      <c r="H48" s="15" t="str">
        <f t="shared" si="3"/>
        <v>0.03.02</v>
      </c>
      <c r="I48" s="15" t="str">
        <f>VLOOKUP(G48,Programas!$T$2:$V$94,3,0)</f>
        <v>Restricción al ejercicio liberal de la profesión</v>
      </c>
      <c r="J48" s="15" t="str">
        <f t="shared" si="4"/>
        <v>01</v>
      </c>
      <c r="K48" s="15" t="str">
        <f t="shared" si="5"/>
        <v>06</v>
      </c>
      <c r="L48" s="15" t="str">
        <f>VLOOKUP(K48,Programas!$A$2:$B$21,2,0)</f>
        <v>01 Sistema de Emergencias 9-1-1</v>
      </c>
      <c r="M48" s="15" t="str">
        <f>VLOOKUP($G48,Programas!$T$2:$AD$92,3,0)</f>
        <v>Restricción al ejercicio liberal de la profesión</v>
      </c>
      <c r="N48" s="15" t="str">
        <f>VLOOKUP($G48,Programas!$T$2:$AD$92,4,0)</f>
        <v>1.1.1.1</v>
      </c>
      <c r="O48" s="15" t="str">
        <f>VLOOKUP($G48,Programas!$T$2:$AD$92,5,0)</f>
        <v xml:space="preserve">Sueldos y salarios </v>
      </c>
      <c r="P48" s="15" t="str">
        <f>VLOOKUP($G48,Programas!$T$2:$AD$92,6,0)</f>
        <v>1.1.1</v>
      </c>
      <c r="Q48" s="15" t="str">
        <f>VLOOKUP($G48,Programas!$T$2:$AD$92,7,0)</f>
        <v>REMUNERACIONES</v>
      </c>
      <c r="R48" s="15" t="str">
        <f>VLOOKUP($G48,Programas!$T$2:$AD$92,8,0)</f>
        <v>1.1</v>
      </c>
      <c r="S48" s="15" t="str">
        <f>VLOOKUP($G48,Programas!$T$2:$AD$92,9,0)</f>
        <v>GASTOS DE CONSUMO</v>
      </c>
      <c r="T48" s="15" t="str">
        <f>VLOOKUP($G48,Programas!$T$2:$AD$92,10,0)</f>
        <v>1</v>
      </c>
      <c r="U48" s="14">
        <v>8279082.8600000003</v>
      </c>
      <c r="W48" s="19"/>
    </row>
    <row r="49" spans="1:23" hidden="1" x14ac:dyDescent="0.25">
      <c r="A49" s="15" t="str">
        <f t="shared" si="0"/>
        <v>0005-0</v>
      </c>
      <c r="B49" s="15" t="str">
        <f>VLOOKUP(A49,Programas!$I$2:$K$8,2,0)</f>
        <v>0 - Remuneraciones</v>
      </c>
      <c r="C49" s="15" t="str">
        <f t="shared" si="1"/>
        <v>0005-0-03</v>
      </c>
      <c r="D49" s="15" t="s">
        <v>834</v>
      </c>
      <c r="E49" s="15" t="str">
        <f>VLOOKUP(C49,Programas!$P$2:$Q$32,2,0)</f>
        <v>INCENTIVOS SALARIALES</v>
      </c>
      <c r="F49" s="111" t="s">
        <v>78</v>
      </c>
      <c r="G49" s="15" t="str">
        <f t="shared" si="2"/>
        <v>0005-0-03-02</v>
      </c>
      <c r="H49" s="15" t="str">
        <f t="shared" si="3"/>
        <v>0.03.02</v>
      </c>
      <c r="I49" s="15" t="str">
        <f>VLOOKUP(G49,Programas!$T$2:$V$94,3,0)</f>
        <v>Restricción al ejercicio liberal de la profesión</v>
      </c>
      <c r="J49" s="15" t="str">
        <f t="shared" si="4"/>
        <v>01</v>
      </c>
      <c r="K49" s="15" t="str">
        <f t="shared" si="5"/>
        <v>07</v>
      </c>
      <c r="L49" s="15" t="str">
        <f>VLOOKUP(K49,Programas!$A$2:$B$21,2,0)</f>
        <v>01 Sistema de Emergencias 9-1-1</v>
      </c>
      <c r="M49" s="15" t="str">
        <f>VLOOKUP($G49,Programas!$T$2:$AD$92,3,0)</f>
        <v>Restricción al ejercicio liberal de la profesión</v>
      </c>
      <c r="N49" s="15" t="str">
        <f>VLOOKUP($G49,Programas!$T$2:$AD$92,4,0)</f>
        <v>1.1.1.1</v>
      </c>
      <c r="O49" s="15" t="str">
        <f>VLOOKUP($G49,Programas!$T$2:$AD$92,5,0)</f>
        <v xml:space="preserve">Sueldos y salarios </v>
      </c>
      <c r="P49" s="15" t="str">
        <f>VLOOKUP($G49,Programas!$T$2:$AD$92,6,0)</f>
        <v>1.1.1</v>
      </c>
      <c r="Q49" s="15" t="str">
        <f>VLOOKUP($G49,Programas!$T$2:$AD$92,7,0)</f>
        <v>REMUNERACIONES</v>
      </c>
      <c r="R49" s="15" t="str">
        <f>VLOOKUP($G49,Programas!$T$2:$AD$92,8,0)</f>
        <v>1.1</v>
      </c>
      <c r="S49" s="15" t="str">
        <f>VLOOKUP($G49,Programas!$T$2:$AD$92,9,0)</f>
        <v>GASTOS DE CONSUMO</v>
      </c>
      <c r="T49" s="15" t="str">
        <f>VLOOKUP($G49,Programas!$T$2:$AD$92,10,0)</f>
        <v>1</v>
      </c>
      <c r="U49" s="14">
        <v>17530305.760000002</v>
      </c>
      <c r="W49" s="19"/>
    </row>
    <row r="50" spans="1:23" hidden="1" x14ac:dyDescent="0.25">
      <c r="A50" s="15" t="str">
        <f t="shared" si="0"/>
        <v>0005-0</v>
      </c>
      <c r="B50" s="15" t="str">
        <f>VLOOKUP(A50,Programas!$I$2:$K$8,2,0)</f>
        <v>0 - Remuneraciones</v>
      </c>
      <c r="C50" s="15" t="str">
        <f t="shared" si="1"/>
        <v>0005-0-03</v>
      </c>
      <c r="D50" s="15" t="s">
        <v>834</v>
      </c>
      <c r="E50" s="15" t="str">
        <f>VLOOKUP(C50,Programas!$P$2:$Q$32,2,0)</f>
        <v>INCENTIVOS SALARIALES</v>
      </c>
      <c r="F50" s="111" t="s">
        <v>79</v>
      </c>
      <c r="G50" s="15" t="str">
        <f t="shared" si="2"/>
        <v>0005-0-03-02</v>
      </c>
      <c r="H50" s="15" t="str">
        <f t="shared" si="3"/>
        <v>0.03.02</v>
      </c>
      <c r="I50" s="15" t="str">
        <f>VLOOKUP(G50,Programas!$T$2:$V$94,3,0)</f>
        <v>Restricción al ejercicio liberal de la profesión</v>
      </c>
      <c r="J50" s="15" t="str">
        <f t="shared" si="4"/>
        <v>01</v>
      </c>
      <c r="K50" s="15" t="str">
        <f t="shared" si="5"/>
        <v>08</v>
      </c>
      <c r="L50" s="15" t="str">
        <f>VLOOKUP(K50,Programas!$A$2:$B$21,2,0)</f>
        <v>01 Sistema de Emergencias 9-1-1</v>
      </c>
      <c r="M50" s="15" t="str">
        <f>VLOOKUP($G50,Programas!$T$2:$AD$92,3,0)</f>
        <v>Restricción al ejercicio liberal de la profesión</v>
      </c>
      <c r="N50" s="15" t="str">
        <f>VLOOKUP($G50,Programas!$T$2:$AD$92,4,0)</f>
        <v>1.1.1.1</v>
      </c>
      <c r="O50" s="15" t="str">
        <f>VLOOKUP($G50,Programas!$T$2:$AD$92,5,0)</f>
        <v xml:space="preserve">Sueldos y salarios </v>
      </c>
      <c r="P50" s="15" t="str">
        <f>VLOOKUP($G50,Programas!$T$2:$AD$92,6,0)</f>
        <v>1.1.1</v>
      </c>
      <c r="Q50" s="15" t="str">
        <f>VLOOKUP($G50,Programas!$T$2:$AD$92,7,0)</f>
        <v>REMUNERACIONES</v>
      </c>
      <c r="R50" s="15" t="str">
        <f>VLOOKUP($G50,Programas!$T$2:$AD$92,8,0)</f>
        <v>1.1</v>
      </c>
      <c r="S50" s="15" t="str">
        <f>VLOOKUP($G50,Programas!$T$2:$AD$92,9,0)</f>
        <v>GASTOS DE CONSUMO</v>
      </c>
      <c r="T50" s="15" t="str">
        <f>VLOOKUP($G50,Programas!$T$2:$AD$92,10,0)</f>
        <v>1</v>
      </c>
      <c r="U50" s="14">
        <v>12832995.550000001</v>
      </c>
      <c r="W50" s="19"/>
    </row>
    <row r="51" spans="1:23" hidden="1" x14ac:dyDescent="0.25">
      <c r="A51" s="15" t="str">
        <f t="shared" si="0"/>
        <v>0005-0</v>
      </c>
      <c r="B51" s="15" t="str">
        <f>VLOOKUP(A51,Programas!$I$2:$K$8,2,0)</f>
        <v>0 - Remuneraciones</v>
      </c>
      <c r="C51" s="15" t="str">
        <f t="shared" si="1"/>
        <v>0005-0-03</v>
      </c>
      <c r="D51" s="15" t="s">
        <v>834</v>
      </c>
      <c r="E51" s="15" t="str">
        <f>VLOOKUP(C51,Programas!$P$2:$Q$32,2,0)</f>
        <v>INCENTIVOS SALARIALES</v>
      </c>
      <c r="F51" s="111" t="s">
        <v>80</v>
      </c>
      <c r="G51" s="15" t="str">
        <f t="shared" si="2"/>
        <v>0005-0-03-02</v>
      </c>
      <c r="H51" s="15" t="str">
        <f t="shared" si="3"/>
        <v>0.03.02</v>
      </c>
      <c r="I51" s="15" t="str">
        <f>VLOOKUP(G51,Programas!$T$2:$V$94,3,0)</f>
        <v>Restricción al ejercicio liberal de la profesión</v>
      </c>
      <c r="J51" s="15" t="str">
        <f t="shared" si="4"/>
        <v>01</v>
      </c>
      <c r="K51" s="15" t="str">
        <f t="shared" si="5"/>
        <v>09</v>
      </c>
      <c r="L51" s="15" t="str">
        <f>VLOOKUP(K51,Programas!$A$2:$B$21,2,0)</f>
        <v>01 Sistema de Emergencias 9-1-1</v>
      </c>
      <c r="M51" s="15" t="str">
        <f>VLOOKUP($G51,Programas!$T$2:$AD$92,3,0)</f>
        <v>Restricción al ejercicio liberal de la profesión</v>
      </c>
      <c r="N51" s="15" t="str">
        <f>VLOOKUP($G51,Programas!$T$2:$AD$92,4,0)</f>
        <v>1.1.1.1</v>
      </c>
      <c r="O51" s="15" t="str">
        <f>VLOOKUP($G51,Programas!$T$2:$AD$92,5,0)</f>
        <v xml:space="preserve">Sueldos y salarios </v>
      </c>
      <c r="P51" s="15" t="str">
        <f>VLOOKUP($G51,Programas!$T$2:$AD$92,6,0)</f>
        <v>1.1.1</v>
      </c>
      <c r="Q51" s="15" t="str">
        <f>VLOOKUP($G51,Programas!$T$2:$AD$92,7,0)</f>
        <v>REMUNERACIONES</v>
      </c>
      <c r="R51" s="15" t="str">
        <f>VLOOKUP($G51,Programas!$T$2:$AD$92,8,0)</f>
        <v>1.1</v>
      </c>
      <c r="S51" s="15" t="str">
        <f>VLOOKUP($G51,Programas!$T$2:$AD$92,9,0)</f>
        <v>GASTOS DE CONSUMO</v>
      </c>
      <c r="T51" s="15" t="str">
        <f>VLOOKUP($G51,Programas!$T$2:$AD$92,10,0)</f>
        <v>1</v>
      </c>
      <c r="U51" s="14">
        <v>5521357.1200000001</v>
      </c>
      <c r="W51" s="19"/>
    </row>
    <row r="52" spans="1:23" hidden="1" x14ac:dyDescent="0.25">
      <c r="A52" s="15" t="str">
        <f t="shared" si="0"/>
        <v>0005-0</v>
      </c>
      <c r="B52" s="15" t="str">
        <f>VLOOKUP(A52,Programas!$I$2:$K$8,2,0)</f>
        <v>0 - Remuneraciones</v>
      </c>
      <c r="C52" s="15" t="str">
        <f t="shared" si="1"/>
        <v>0005-0-03</v>
      </c>
      <c r="D52" s="15" t="s">
        <v>834</v>
      </c>
      <c r="E52" s="15" t="str">
        <f>VLOOKUP(C52,Programas!$P$2:$Q$32,2,0)</f>
        <v>INCENTIVOS SALARIALES</v>
      </c>
      <c r="F52" s="111" t="s">
        <v>81</v>
      </c>
      <c r="G52" s="15" t="str">
        <f t="shared" si="2"/>
        <v>0005-0-03-02</v>
      </c>
      <c r="H52" s="15" t="str">
        <f t="shared" si="3"/>
        <v>0.03.02</v>
      </c>
      <c r="I52" s="15" t="str">
        <f>VLOOKUP(G52,Programas!$T$2:$V$94,3,0)</f>
        <v>Restricción al ejercicio liberal de la profesión</v>
      </c>
      <c r="J52" s="15" t="str">
        <f t="shared" si="4"/>
        <v>01</v>
      </c>
      <c r="K52" s="15" t="str">
        <f t="shared" si="5"/>
        <v>10</v>
      </c>
      <c r="L52" s="15" t="str">
        <f>VLOOKUP(K52,Programas!$A$2:$B$21,2,0)</f>
        <v>01 Sistema de Emergencias 9-1-1</v>
      </c>
      <c r="M52" s="15" t="str">
        <f>VLOOKUP($G52,Programas!$T$2:$AD$92,3,0)</f>
        <v>Restricción al ejercicio liberal de la profesión</v>
      </c>
      <c r="N52" s="15" t="str">
        <f>VLOOKUP($G52,Programas!$T$2:$AD$92,4,0)</f>
        <v>1.1.1.1</v>
      </c>
      <c r="O52" s="15" t="str">
        <f>VLOOKUP($G52,Programas!$T$2:$AD$92,5,0)</f>
        <v xml:space="preserve">Sueldos y salarios </v>
      </c>
      <c r="P52" s="15" t="str">
        <f>VLOOKUP($G52,Programas!$T$2:$AD$92,6,0)</f>
        <v>1.1.1</v>
      </c>
      <c r="Q52" s="15" t="str">
        <f>VLOOKUP($G52,Programas!$T$2:$AD$92,7,0)</f>
        <v>REMUNERACIONES</v>
      </c>
      <c r="R52" s="15" t="str">
        <f>VLOOKUP($G52,Programas!$T$2:$AD$92,8,0)</f>
        <v>1.1</v>
      </c>
      <c r="S52" s="15" t="str">
        <f>VLOOKUP($G52,Programas!$T$2:$AD$92,9,0)</f>
        <v>GASTOS DE CONSUMO</v>
      </c>
      <c r="T52" s="15" t="str">
        <f>VLOOKUP($G52,Programas!$T$2:$AD$92,10,0)</f>
        <v>1</v>
      </c>
      <c r="U52" s="14">
        <v>15192632.359999999</v>
      </c>
      <c r="W52" s="19"/>
    </row>
    <row r="53" spans="1:23" hidden="1" x14ac:dyDescent="0.25">
      <c r="A53" s="15" t="str">
        <f t="shared" si="0"/>
        <v>0005-0</v>
      </c>
      <c r="B53" s="15" t="str">
        <f>VLOOKUP(A53,Programas!$I$2:$K$8,2,0)</f>
        <v>0 - Remuneraciones</v>
      </c>
      <c r="C53" s="15" t="str">
        <f t="shared" si="1"/>
        <v>0005-0-03</v>
      </c>
      <c r="D53" s="15" t="s">
        <v>834</v>
      </c>
      <c r="E53" s="15" t="str">
        <f>VLOOKUP(C53,Programas!$P$2:$Q$32,2,0)</f>
        <v>INCENTIVOS SALARIALES</v>
      </c>
      <c r="F53" s="111" t="s">
        <v>82</v>
      </c>
      <c r="G53" s="15" t="str">
        <f t="shared" si="2"/>
        <v>0005-0-03-02</v>
      </c>
      <c r="H53" s="15" t="str">
        <f t="shared" si="3"/>
        <v>0.03.02</v>
      </c>
      <c r="I53" s="15" t="str">
        <f>VLOOKUP(G53,Programas!$T$2:$V$94,3,0)</f>
        <v>Restricción al ejercicio liberal de la profesión</v>
      </c>
      <c r="J53" s="15" t="str">
        <f t="shared" si="4"/>
        <v>01</v>
      </c>
      <c r="K53" s="15" t="str">
        <f t="shared" si="5"/>
        <v>12</v>
      </c>
      <c r="L53" s="15" t="str">
        <f>VLOOKUP(K53,Programas!$A$2:$B$21,2,0)</f>
        <v>01 Sistema de Emergencias 9-1-1</v>
      </c>
      <c r="M53" s="15" t="str">
        <f>VLOOKUP($G53,Programas!$T$2:$AD$92,3,0)</f>
        <v>Restricción al ejercicio liberal de la profesión</v>
      </c>
      <c r="N53" s="15" t="str">
        <f>VLOOKUP($G53,Programas!$T$2:$AD$92,4,0)</f>
        <v>1.1.1.1</v>
      </c>
      <c r="O53" s="15" t="str">
        <f>VLOOKUP($G53,Programas!$T$2:$AD$92,5,0)</f>
        <v xml:space="preserve">Sueldos y salarios </v>
      </c>
      <c r="P53" s="15" t="str">
        <f>VLOOKUP($G53,Programas!$T$2:$AD$92,6,0)</f>
        <v>1.1.1</v>
      </c>
      <c r="Q53" s="15" t="str">
        <f>VLOOKUP($G53,Programas!$T$2:$AD$92,7,0)</f>
        <v>REMUNERACIONES</v>
      </c>
      <c r="R53" s="15" t="str">
        <f>VLOOKUP($G53,Programas!$T$2:$AD$92,8,0)</f>
        <v>1.1</v>
      </c>
      <c r="S53" s="15" t="str">
        <f>VLOOKUP($G53,Programas!$T$2:$AD$92,9,0)</f>
        <v>GASTOS DE CONSUMO</v>
      </c>
      <c r="T53" s="15" t="str">
        <f>VLOOKUP($G53,Programas!$T$2:$AD$92,10,0)</f>
        <v>1</v>
      </c>
      <c r="U53" s="14">
        <v>7686712.3099999996</v>
      </c>
      <c r="W53" s="19"/>
    </row>
    <row r="54" spans="1:23" hidden="1" x14ac:dyDescent="0.25">
      <c r="A54" s="15" t="str">
        <f t="shared" si="0"/>
        <v>0005-0</v>
      </c>
      <c r="B54" s="15" t="str">
        <f>VLOOKUP(A54,Programas!$I$2:$K$8,2,0)</f>
        <v>0 - Remuneraciones</v>
      </c>
      <c r="C54" s="15" t="str">
        <f t="shared" si="1"/>
        <v>0005-0-03</v>
      </c>
      <c r="D54" s="15" t="s">
        <v>834</v>
      </c>
      <c r="E54" s="15" t="str">
        <f>VLOOKUP(C54,Programas!$P$2:$Q$32,2,0)</f>
        <v>INCENTIVOS SALARIALES</v>
      </c>
      <c r="F54" s="111" t="s">
        <v>83</v>
      </c>
      <c r="G54" s="15" t="str">
        <f t="shared" si="2"/>
        <v>0005-0-03-02</v>
      </c>
      <c r="H54" s="15" t="str">
        <f t="shared" si="3"/>
        <v>0.03.02</v>
      </c>
      <c r="I54" s="15" t="str">
        <f>VLOOKUP(G54,Programas!$T$2:$V$94,3,0)</f>
        <v>Restricción al ejercicio liberal de la profesión</v>
      </c>
      <c r="J54" s="15" t="str">
        <f t="shared" si="4"/>
        <v>01</v>
      </c>
      <c r="K54" s="15" t="str">
        <f t="shared" si="5"/>
        <v>14</v>
      </c>
      <c r="L54" s="15" t="str">
        <f>VLOOKUP(K54,Programas!$A$2:$B$21,2,0)</f>
        <v>01 Sistema de Emergencias 9-1-1</v>
      </c>
      <c r="M54" s="15" t="str">
        <f>VLOOKUP($G54,Programas!$T$2:$AD$92,3,0)</f>
        <v>Restricción al ejercicio liberal de la profesión</v>
      </c>
      <c r="N54" s="15" t="str">
        <f>VLOOKUP($G54,Programas!$T$2:$AD$92,4,0)</f>
        <v>1.1.1.1</v>
      </c>
      <c r="O54" s="15" t="str">
        <f>VLOOKUP($G54,Programas!$T$2:$AD$92,5,0)</f>
        <v xml:space="preserve">Sueldos y salarios </v>
      </c>
      <c r="P54" s="15" t="str">
        <f>VLOOKUP($G54,Programas!$T$2:$AD$92,6,0)</f>
        <v>1.1.1</v>
      </c>
      <c r="Q54" s="15" t="str">
        <f>VLOOKUP($G54,Programas!$T$2:$AD$92,7,0)</f>
        <v>REMUNERACIONES</v>
      </c>
      <c r="R54" s="15" t="str">
        <f>VLOOKUP($G54,Programas!$T$2:$AD$92,8,0)</f>
        <v>1.1</v>
      </c>
      <c r="S54" s="15" t="str">
        <f>VLOOKUP($G54,Programas!$T$2:$AD$92,9,0)</f>
        <v>GASTOS DE CONSUMO</v>
      </c>
      <c r="T54" s="15" t="str">
        <f>VLOOKUP($G54,Programas!$T$2:$AD$92,10,0)</f>
        <v>1</v>
      </c>
      <c r="U54" s="14">
        <v>4617951.82</v>
      </c>
      <c r="W54" s="19"/>
    </row>
    <row r="55" spans="1:23" hidden="1" x14ac:dyDescent="0.25">
      <c r="A55" s="15" t="str">
        <f t="shared" si="0"/>
        <v>0005-0</v>
      </c>
      <c r="B55" s="15" t="str">
        <f>VLOOKUP(A55,Programas!$I$2:$K$8,2,0)</f>
        <v>0 - Remuneraciones</v>
      </c>
      <c r="C55" s="15" t="str">
        <f t="shared" si="1"/>
        <v>0005-0-03</v>
      </c>
      <c r="D55" s="15" t="s">
        <v>834</v>
      </c>
      <c r="E55" s="15" t="str">
        <f>VLOOKUP(C55,Programas!$P$2:$Q$32,2,0)</f>
        <v>INCENTIVOS SALARIALES</v>
      </c>
      <c r="F55" s="111" t="s">
        <v>84</v>
      </c>
      <c r="G55" s="15" t="str">
        <f t="shared" si="2"/>
        <v>0005-0-03-02</v>
      </c>
      <c r="H55" s="15" t="str">
        <f t="shared" si="3"/>
        <v>0.03.02</v>
      </c>
      <c r="I55" s="15" t="str">
        <f>VLOOKUP(G55,Programas!$T$2:$V$94,3,0)</f>
        <v>Restricción al ejercicio liberal de la profesión</v>
      </c>
      <c r="J55" s="15" t="str">
        <f t="shared" si="4"/>
        <v>01</v>
      </c>
      <c r="K55" s="15" t="str">
        <f t="shared" si="5"/>
        <v>15</v>
      </c>
      <c r="L55" s="15" t="str">
        <f>VLOOKUP(K55,Programas!$A$2:$B$21,2,0)</f>
        <v>01 Sistema de Emergencias 9-1-1</v>
      </c>
      <c r="M55" s="15" t="str">
        <f>VLOOKUP($G55,Programas!$T$2:$AD$92,3,0)</f>
        <v>Restricción al ejercicio liberal de la profesión</v>
      </c>
      <c r="N55" s="15" t="str">
        <f>VLOOKUP($G55,Programas!$T$2:$AD$92,4,0)</f>
        <v>1.1.1.1</v>
      </c>
      <c r="O55" s="15" t="str">
        <f>VLOOKUP($G55,Programas!$T$2:$AD$92,5,0)</f>
        <v xml:space="preserve">Sueldos y salarios </v>
      </c>
      <c r="P55" s="15" t="str">
        <f>VLOOKUP($G55,Programas!$T$2:$AD$92,6,0)</f>
        <v>1.1.1</v>
      </c>
      <c r="Q55" s="15" t="str">
        <f>VLOOKUP($G55,Programas!$T$2:$AD$92,7,0)</f>
        <v>REMUNERACIONES</v>
      </c>
      <c r="R55" s="15" t="str">
        <f>VLOOKUP($G55,Programas!$T$2:$AD$92,8,0)</f>
        <v>1.1</v>
      </c>
      <c r="S55" s="15" t="str">
        <f>VLOOKUP($G55,Programas!$T$2:$AD$92,9,0)</f>
        <v>GASTOS DE CONSUMO</v>
      </c>
      <c r="T55" s="15" t="str">
        <f>VLOOKUP($G55,Programas!$T$2:$AD$92,10,0)</f>
        <v>1</v>
      </c>
      <c r="U55" s="14">
        <v>14421141.18</v>
      </c>
      <c r="W55" s="19"/>
    </row>
    <row r="56" spans="1:23" hidden="1" x14ac:dyDescent="0.25">
      <c r="A56" s="15" t="str">
        <f t="shared" si="0"/>
        <v>0005-0</v>
      </c>
      <c r="B56" s="15" t="str">
        <f>VLOOKUP(A56,Programas!$I$2:$K$8,2,0)</f>
        <v>0 - Remuneraciones</v>
      </c>
      <c r="C56" s="15" t="str">
        <f t="shared" si="1"/>
        <v>0005-0-03</v>
      </c>
      <c r="D56" s="15" t="s">
        <v>834</v>
      </c>
      <c r="E56" s="15" t="str">
        <f>VLOOKUP(C56,Programas!$P$2:$Q$32,2,0)</f>
        <v>INCENTIVOS SALARIALES</v>
      </c>
      <c r="F56" s="111" t="s">
        <v>85</v>
      </c>
      <c r="G56" s="15" t="str">
        <f t="shared" si="2"/>
        <v>0005-0-03-02</v>
      </c>
      <c r="H56" s="15" t="str">
        <f t="shared" si="3"/>
        <v>0.03.02</v>
      </c>
      <c r="I56" s="15" t="str">
        <f>VLOOKUP(G56,Programas!$T$2:$V$94,3,0)</f>
        <v>Restricción al ejercicio liberal de la profesión</v>
      </c>
      <c r="J56" s="15" t="str">
        <f t="shared" si="4"/>
        <v>01</v>
      </c>
      <c r="K56" s="15" t="str">
        <f t="shared" si="5"/>
        <v>16</v>
      </c>
      <c r="L56" s="15" t="str">
        <f>VLOOKUP(K56,Programas!$A$2:$B$21,2,0)</f>
        <v>01 Sistema de Emergencias 9-1-1</v>
      </c>
      <c r="M56" s="15" t="str">
        <f>VLOOKUP($G56,Programas!$T$2:$AD$92,3,0)</f>
        <v>Restricción al ejercicio liberal de la profesión</v>
      </c>
      <c r="N56" s="15" t="str">
        <f>VLOOKUP($G56,Programas!$T$2:$AD$92,4,0)</f>
        <v>1.1.1.1</v>
      </c>
      <c r="O56" s="15" t="str">
        <f>VLOOKUP($G56,Programas!$T$2:$AD$92,5,0)</f>
        <v xml:space="preserve">Sueldos y salarios </v>
      </c>
      <c r="P56" s="15" t="str">
        <f>VLOOKUP($G56,Programas!$T$2:$AD$92,6,0)</f>
        <v>1.1.1</v>
      </c>
      <c r="Q56" s="15" t="str">
        <f>VLOOKUP($G56,Programas!$T$2:$AD$92,7,0)</f>
        <v>REMUNERACIONES</v>
      </c>
      <c r="R56" s="15" t="str">
        <f>VLOOKUP($G56,Programas!$T$2:$AD$92,8,0)</f>
        <v>1.1</v>
      </c>
      <c r="S56" s="15" t="str">
        <f>VLOOKUP($G56,Programas!$T$2:$AD$92,9,0)</f>
        <v>GASTOS DE CONSUMO</v>
      </c>
      <c r="T56" s="15" t="str">
        <f>VLOOKUP($G56,Programas!$T$2:$AD$92,10,0)</f>
        <v>1</v>
      </c>
      <c r="U56" s="14">
        <v>8279082.8600000003</v>
      </c>
      <c r="W56" s="19"/>
    </row>
    <row r="57" spans="1:23" hidden="1" x14ac:dyDescent="0.25">
      <c r="A57" s="15" t="str">
        <f t="shared" si="0"/>
        <v>0005-0</v>
      </c>
      <c r="B57" s="15" t="str">
        <f>VLOOKUP(A57,Programas!$I$2:$K$8,2,0)</f>
        <v>0 - Remuneraciones</v>
      </c>
      <c r="C57" s="15" t="str">
        <f t="shared" si="1"/>
        <v>0005-0-03</v>
      </c>
      <c r="D57" s="15" t="s">
        <v>834</v>
      </c>
      <c r="E57" s="15" t="str">
        <f>VLOOKUP(C57,Programas!$P$2:$Q$32,2,0)</f>
        <v>INCENTIVOS SALARIALES</v>
      </c>
      <c r="F57" s="111" t="s">
        <v>87</v>
      </c>
      <c r="G57" s="15" t="str">
        <f t="shared" si="2"/>
        <v>0005-0-03-03</v>
      </c>
      <c r="H57" s="15" t="str">
        <f t="shared" si="3"/>
        <v>0.03.03</v>
      </c>
      <c r="I57" s="15" t="str">
        <f>VLOOKUP(G57,Programas!$T$2:$V$94,3,0)</f>
        <v>Decimotercer mes</v>
      </c>
      <c r="J57" s="15" t="str">
        <f t="shared" si="4"/>
        <v>01</v>
      </c>
      <c r="K57" s="15" t="str">
        <f t="shared" si="5"/>
        <v>01</v>
      </c>
      <c r="L57" s="15" t="str">
        <f>VLOOKUP(K57,Programas!$A$2:$B$21,2,0)</f>
        <v>01 Sistema de Emergencias 9-1-1</v>
      </c>
      <c r="M57" s="15" t="str">
        <f>VLOOKUP($G57,Programas!$T$2:$AD$92,3,0)</f>
        <v>Decimotercer mes</v>
      </c>
      <c r="N57" s="15" t="str">
        <f>VLOOKUP($G57,Programas!$T$2:$AD$92,4,0)</f>
        <v>1.1.1.1</v>
      </c>
      <c r="O57" s="15" t="str">
        <f>VLOOKUP($G57,Programas!$T$2:$AD$92,5,0)</f>
        <v xml:space="preserve">Sueldos y salarios </v>
      </c>
      <c r="P57" s="15" t="str">
        <f>VLOOKUP($G57,Programas!$T$2:$AD$92,6,0)</f>
        <v>1.1.1</v>
      </c>
      <c r="Q57" s="15" t="str">
        <f>VLOOKUP($G57,Programas!$T$2:$AD$92,7,0)</f>
        <v>REMUNERACIONES</v>
      </c>
      <c r="R57" s="15" t="str">
        <f>VLOOKUP($G57,Programas!$T$2:$AD$92,8,0)</f>
        <v>1.1</v>
      </c>
      <c r="S57" s="15" t="str">
        <f>VLOOKUP($G57,Programas!$T$2:$AD$92,9,0)</f>
        <v>GASTOS DE CONSUMO</v>
      </c>
      <c r="T57" s="15" t="str">
        <f>VLOOKUP($G57,Programas!$T$2:$AD$92,10,0)</f>
        <v>1</v>
      </c>
      <c r="U57" s="14">
        <v>3337299.16</v>
      </c>
      <c r="W57" s="19"/>
    </row>
    <row r="58" spans="1:23" hidden="1" x14ac:dyDescent="0.25">
      <c r="A58" s="15" t="str">
        <f t="shared" si="0"/>
        <v>0005-0</v>
      </c>
      <c r="B58" s="15" t="str">
        <f>VLOOKUP(A58,Programas!$I$2:$K$8,2,0)</f>
        <v>0 - Remuneraciones</v>
      </c>
      <c r="C58" s="15" t="str">
        <f t="shared" si="1"/>
        <v>0005-0-03</v>
      </c>
      <c r="D58" s="15" t="s">
        <v>834</v>
      </c>
      <c r="E58" s="15" t="str">
        <f>VLOOKUP(C58,Programas!$P$2:$Q$32,2,0)</f>
        <v>INCENTIVOS SALARIALES</v>
      </c>
      <c r="F58" s="111" t="s">
        <v>88</v>
      </c>
      <c r="G58" s="15" t="str">
        <f t="shared" si="2"/>
        <v>0005-0-03-03</v>
      </c>
      <c r="H58" s="15" t="str">
        <f t="shared" si="3"/>
        <v>0.03.03</v>
      </c>
      <c r="I58" s="15" t="str">
        <f>VLOOKUP(G58,Programas!$T$2:$V$94,3,0)</f>
        <v>Decimotercer mes</v>
      </c>
      <c r="J58" s="15" t="str">
        <f t="shared" si="4"/>
        <v>01</v>
      </c>
      <c r="K58" s="15" t="str">
        <f t="shared" si="5"/>
        <v>02</v>
      </c>
      <c r="L58" s="15" t="str">
        <f>VLOOKUP(K58,Programas!$A$2:$B$21,2,0)</f>
        <v>01 Sistema de Emergencias 9-1-1</v>
      </c>
      <c r="M58" s="15" t="str">
        <f>VLOOKUP($G58,Programas!$T$2:$AD$92,3,0)</f>
        <v>Decimotercer mes</v>
      </c>
      <c r="N58" s="15" t="str">
        <f>VLOOKUP($G58,Programas!$T$2:$AD$92,4,0)</f>
        <v>1.1.1.1</v>
      </c>
      <c r="O58" s="15" t="str">
        <f>VLOOKUP($G58,Programas!$T$2:$AD$92,5,0)</f>
        <v xml:space="preserve">Sueldos y salarios </v>
      </c>
      <c r="P58" s="15" t="str">
        <f>VLOOKUP($G58,Programas!$T$2:$AD$92,6,0)</f>
        <v>1.1.1</v>
      </c>
      <c r="Q58" s="15" t="str">
        <f>VLOOKUP($G58,Programas!$T$2:$AD$92,7,0)</f>
        <v>REMUNERACIONES</v>
      </c>
      <c r="R58" s="15" t="str">
        <f>VLOOKUP($G58,Programas!$T$2:$AD$92,8,0)</f>
        <v>1.1</v>
      </c>
      <c r="S58" s="15" t="str">
        <f>VLOOKUP($G58,Programas!$T$2:$AD$92,9,0)</f>
        <v>GASTOS DE CONSUMO</v>
      </c>
      <c r="T58" s="15" t="str">
        <f>VLOOKUP($G58,Programas!$T$2:$AD$92,10,0)</f>
        <v>1</v>
      </c>
      <c r="U58" s="14">
        <v>1504178.35</v>
      </c>
      <c r="W58" s="19"/>
    </row>
    <row r="59" spans="1:23" hidden="1" x14ac:dyDescent="0.25">
      <c r="A59" s="15" t="str">
        <f t="shared" si="0"/>
        <v>0005-0</v>
      </c>
      <c r="B59" s="15" t="str">
        <f>VLOOKUP(A59,Programas!$I$2:$K$8,2,0)</f>
        <v>0 - Remuneraciones</v>
      </c>
      <c r="C59" s="15" t="str">
        <f t="shared" si="1"/>
        <v>0005-0-03</v>
      </c>
      <c r="D59" s="15" t="s">
        <v>834</v>
      </c>
      <c r="E59" s="15" t="str">
        <f>VLOOKUP(C59,Programas!$P$2:$Q$32,2,0)</f>
        <v>INCENTIVOS SALARIALES</v>
      </c>
      <c r="F59" s="111" t="s">
        <v>89</v>
      </c>
      <c r="G59" s="15" t="str">
        <f t="shared" si="2"/>
        <v>0005-0-03-03</v>
      </c>
      <c r="H59" s="15" t="str">
        <f t="shared" si="3"/>
        <v>0.03.03</v>
      </c>
      <c r="I59" s="15" t="str">
        <f>VLOOKUP(G59,Programas!$T$2:$V$94,3,0)</f>
        <v>Decimotercer mes</v>
      </c>
      <c r="J59" s="15" t="str">
        <f t="shared" si="4"/>
        <v>01</v>
      </c>
      <c r="K59" s="15" t="str">
        <f t="shared" si="5"/>
        <v>03</v>
      </c>
      <c r="L59" s="15" t="str">
        <f>VLOOKUP(K59,Programas!$A$2:$B$21,2,0)</f>
        <v>01 Sistema de Emergencias 9-1-1</v>
      </c>
      <c r="M59" s="15" t="str">
        <f>VLOOKUP($G59,Programas!$T$2:$AD$92,3,0)</f>
        <v>Decimotercer mes</v>
      </c>
      <c r="N59" s="15" t="str">
        <f>VLOOKUP($G59,Programas!$T$2:$AD$92,4,0)</f>
        <v>1.1.1.1</v>
      </c>
      <c r="O59" s="15" t="str">
        <f>VLOOKUP($G59,Programas!$T$2:$AD$92,5,0)</f>
        <v xml:space="preserve">Sueldos y salarios </v>
      </c>
      <c r="P59" s="15" t="str">
        <f>VLOOKUP($G59,Programas!$T$2:$AD$92,6,0)</f>
        <v>1.1.1</v>
      </c>
      <c r="Q59" s="15" t="str">
        <f>VLOOKUP($G59,Programas!$T$2:$AD$92,7,0)</f>
        <v>REMUNERACIONES</v>
      </c>
      <c r="R59" s="15" t="str">
        <f>VLOOKUP($G59,Programas!$T$2:$AD$92,8,0)</f>
        <v>1.1</v>
      </c>
      <c r="S59" s="15" t="str">
        <f>VLOOKUP($G59,Programas!$T$2:$AD$92,9,0)</f>
        <v>GASTOS DE CONSUMO</v>
      </c>
      <c r="T59" s="15" t="str">
        <f>VLOOKUP($G59,Programas!$T$2:$AD$92,10,0)</f>
        <v>1</v>
      </c>
      <c r="U59" s="14">
        <v>2903756.9</v>
      </c>
      <c r="W59" s="19"/>
    </row>
    <row r="60" spans="1:23" hidden="1" x14ac:dyDescent="0.25">
      <c r="A60" s="15" t="str">
        <f t="shared" si="0"/>
        <v>0005-0</v>
      </c>
      <c r="B60" s="15" t="str">
        <f>VLOOKUP(A60,Programas!$I$2:$K$8,2,0)</f>
        <v>0 - Remuneraciones</v>
      </c>
      <c r="C60" s="15" t="str">
        <f t="shared" si="1"/>
        <v>0005-0-03</v>
      </c>
      <c r="D60" s="15" t="s">
        <v>834</v>
      </c>
      <c r="E60" s="15" t="str">
        <f>VLOOKUP(C60,Programas!$P$2:$Q$32,2,0)</f>
        <v>INCENTIVOS SALARIALES</v>
      </c>
      <c r="F60" s="111" t="s">
        <v>90</v>
      </c>
      <c r="G60" s="15" t="str">
        <f t="shared" si="2"/>
        <v>0005-0-03-03</v>
      </c>
      <c r="H60" s="15" t="str">
        <f t="shared" si="3"/>
        <v>0.03.03</v>
      </c>
      <c r="I60" s="15" t="str">
        <f>VLOOKUP(G60,Programas!$T$2:$V$94,3,0)</f>
        <v>Decimotercer mes</v>
      </c>
      <c r="J60" s="15" t="str">
        <f t="shared" si="4"/>
        <v>01</v>
      </c>
      <c r="K60" s="15" t="str">
        <f t="shared" si="5"/>
        <v>04</v>
      </c>
      <c r="L60" s="15" t="str">
        <f>VLOOKUP(K60,Programas!$A$2:$B$21,2,0)</f>
        <v>01 Sistema de Emergencias 9-1-1</v>
      </c>
      <c r="M60" s="15" t="str">
        <f>VLOOKUP($G60,Programas!$T$2:$AD$92,3,0)</f>
        <v>Decimotercer mes</v>
      </c>
      <c r="N60" s="15" t="str">
        <f>VLOOKUP($G60,Programas!$T$2:$AD$92,4,0)</f>
        <v>1.1.1.1</v>
      </c>
      <c r="O60" s="15" t="str">
        <f>VLOOKUP($G60,Programas!$T$2:$AD$92,5,0)</f>
        <v xml:space="preserve">Sueldos y salarios </v>
      </c>
      <c r="P60" s="15" t="str">
        <f>VLOOKUP($G60,Programas!$T$2:$AD$92,6,0)</f>
        <v>1.1.1</v>
      </c>
      <c r="Q60" s="15" t="str">
        <f>VLOOKUP($G60,Programas!$T$2:$AD$92,7,0)</f>
        <v>REMUNERACIONES</v>
      </c>
      <c r="R60" s="15" t="str">
        <f>VLOOKUP($G60,Programas!$T$2:$AD$92,8,0)</f>
        <v>1.1</v>
      </c>
      <c r="S60" s="15" t="str">
        <f>VLOOKUP($G60,Programas!$T$2:$AD$92,9,0)</f>
        <v>GASTOS DE CONSUMO</v>
      </c>
      <c r="T60" s="15" t="str">
        <f>VLOOKUP($G60,Programas!$T$2:$AD$92,10,0)</f>
        <v>1</v>
      </c>
      <c r="U60" s="14">
        <v>5850575.8300000001</v>
      </c>
      <c r="W60" s="19"/>
    </row>
    <row r="61" spans="1:23" hidden="1" x14ac:dyDescent="0.25">
      <c r="A61" s="15" t="str">
        <f t="shared" si="0"/>
        <v>0005-0</v>
      </c>
      <c r="B61" s="15" t="str">
        <f>VLOOKUP(A61,Programas!$I$2:$K$8,2,0)</f>
        <v>0 - Remuneraciones</v>
      </c>
      <c r="C61" s="15" t="str">
        <f t="shared" si="1"/>
        <v>0005-0-03</v>
      </c>
      <c r="D61" s="15" t="s">
        <v>834</v>
      </c>
      <c r="E61" s="15" t="str">
        <f>VLOOKUP(C61,Programas!$P$2:$Q$32,2,0)</f>
        <v>INCENTIVOS SALARIALES</v>
      </c>
      <c r="F61" s="111" t="s">
        <v>91</v>
      </c>
      <c r="G61" s="15" t="str">
        <f t="shared" si="2"/>
        <v>0005-0-03-03</v>
      </c>
      <c r="H61" s="15" t="str">
        <f t="shared" si="3"/>
        <v>0.03.03</v>
      </c>
      <c r="I61" s="15" t="str">
        <f>VLOOKUP(G61,Programas!$T$2:$V$94,3,0)</f>
        <v>Decimotercer mes</v>
      </c>
      <c r="J61" s="15" t="str">
        <f t="shared" si="4"/>
        <v>01</v>
      </c>
      <c r="K61" s="15" t="str">
        <f t="shared" si="5"/>
        <v>06</v>
      </c>
      <c r="L61" s="15" t="str">
        <f>VLOOKUP(K61,Programas!$A$2:$B$21,2,0)</f>
        <v>01 Sistema de Emergencias 9-1-1</v>
      </c>
      <c r="M61" s="15" t="str">
        <f>VLOOKUP($G61,Programas!$T$2:$AD$92,3,0)</f>
        <v>Decimotercer mes</v>
      </c>
      <c r="N61" s="15" t="str">
        <f>VLOOKUP($G61,Programas!$T$2:$AD$92,4,0)</f>
        <v>1.1.1.1</v>
      </c>
      <c r="O61" s="15" t="str">
        <f>VLOOKUP($G61,Programas!$T$2:$AD$92,5,0)</f>
        <v xml:space="preserve">Sueldos y salarios </v>
      </c>
      <c r="P61" s="15" t="str">
        <f>VLOOKUP($G61,Programas!$T$2:$AD$92,6,0)</f>
        <v>1.1.1</v>
      </c>
      <c r="Q61" s="15" t="str">
        <f>VLOOKUP($G61,Programas!$T$2:$AD$92,7,0)</f>
        <v>REMUNERACIONES</v>
      </c>
      <c r="R61" s="15" t="str">
        <f>VLOOKUP($G61,Programas!$T$2:$AD$92,8,0)</f>
        <v>1.1</v>
      </c>
      <c r="S61" s="15" t="str">
        <f>VLOOKUP($G61,Programas!$T$2:$AD$92,9,0)</f>
        <v>GASTOS DE CONSUMO</v>
      </c>
      <c r="T61" s="15" t="str">
        <f>VLOOKUP($G61,Programas!$T$2:$AD$92,10,0)</f>
        <v>1</v>
      </c>
      <c r="U61" s="14">
        <v>2447202.17</v>
      </c>
      <c r="W61" s="19"/>
    </row>
    <row r="62" spans="1:23" hidden="1" x14ac:dyDescent="0.25">
      <c r="A62" s="15" t="str">
        <f t="shared" si="0"/>
        <v>0005-0</v>
      </c>
      <c r="B62" s="15" t="str">
        <f>VLOOKUP(A62,Programas!$I$2:$K$8,2,0)</f>
        <v>0 - Remuneraciones</v>
      </c>
      <c r="C62" s="15" t="str">
        <f t="shared" si="1"/>
        <v>0005-0-03</v>
      </c>
      <c r="D62" s="15" t="s">
        <v>834</v>
      </c>
      <c r="E62" s="15" t="str">
        <f>VLOOKUP(C62,Programas!$P$2:$Q$32,2,0)</f>
        <v>INCENTIVOS SALARIALES</v>
      </c>
      <c r="F62" s="111" t="s">
        <v>92</v>
      </c>
      <c r="G62" s="15" t="str">
        <f t="shared" si="2"/>
        <v>0005-0-03-03</v>
      </c>
      <c r="H62" s="15" t="str">
        <f t="shared" si="3"/>
        <v>0.03.03</v>
      </c>
      <c r="I62" s="15" t="str">
        <f>VLOOKUP(G62,Programas!$T$2:$V$94,3,0)</f>
        <v>Decimotercer mes</v>
      </c>
      <c r="J62" s="15" t="str">
        <f t="shared" si="4"/>
        <v>01</v>
      </c>
      <c r="K62" s="15" t="str">
        <f t="shared" si="5"/>
        <v>07</v>
      </c>
      <c r="L62" s="15" t="str">
        <f>VLOOKUP(K62,Programas!$A$2:$B$21,2,0)</f>
        <v>01 Sistema de Emergencias 9-1-1</v>
      </c>
      <c r="M62" s="15" t="str">
        <f>VLOOKUP($G62,Programas!$T$2:$AD$92,3,0)</f>
        <v>Decimotercer mes</v>
      </c>
      <c r="N62" s="15" t="str">
        <f>VLOOKUP($G62,Programas!$T$2:$AD$92,4,0)</f>
        <v>1.1.1.1</v>
      </c>
      <c r="O62" s="15" t="str">
        <f>VLOOKUP($G62,Programas!$T$2:$AD$92,5,0)</f>
        <v xml:space="preserve">Sueldos y salarios </v>
      </c>
      <c r="P62" s="15" t="str">
        <f>VLOOKUP($G62,Programas!$T$2:$AD$92,6,0)</f>
        <v>1.1.1</v>
      </c>
      <c r="Q62" s="15" t="str">
        <f>VLOOKUP($G62,Programas!$T$2:$AD$92,7,0)</f>
        <v>REMUNERACIONES</v>
      </c>
      <c r="R62" s="15" t="str">
        <f>VLOOKUP($G62,Programas!$T$2:$AD$92,8,0)</f>
        <v>1.1</v>
      </c>
      <c r="S62" s="15" t="str">
        <f>VLOOKUP($G62,Programas!$T$2:$AD$92,9,0)</f>
        <v>GASTOS DE CONSUMO</v>
      </c>
      <c r="T62" s="15" t="str">
        <f>VLOOKUP($G62,Programas!$T$2:$AD$92,10,0)</f>
        <v>1</v>
      </c>
      <c r="U62" s="14">
        <v>8303941.0700000012</v>
      </c>
      <c r="W62" s="19"/>
    </row>
    <row r="63" spans="1:23" hidden="1" x14ac:dyDescent="0.25">
      <c r="A63" s="15" t="str">
        <f t="shared" si="0"/>
        <v>0005-0</v>
      </c>
      <c r="B63" s="15" t="str">
        <f>VLOOKUP(A63,Programas!$I$2:$K$8,2,0)</f>
        <v>0 - Remuneraciones</v>
      </c>
      <c r="C63" s="15" t="str">
        <f t="shared" si="1"/>
        <v>0005-0-03</v>
      </c>
      <c r="D63" s="15" t="s">
        <v>834</v>
      </c>
      <c r="E63" s="15" t="str">
        <f>VLOOKUP(C63,Programas!$P$2:$Q$32,2,0)</f>
        <v>INCENTIVOS SALARIALES</v>
      </c>
      <c r="F63" s="111" t="s">
        <v>93</v>
      </c>
      <c r="G63" s="15" t="str">
        <f t="shared" si="2"/>
        <v>0005-0-03-03</v>
      </c>
      <c r="H63" s="15" t="str">
        <f t="shared" si="3"/>
        <v>0.03.03</v>
      </c>
      <c r="I63" s="15" t="str">
        <f>VLOOKUP(G63,Programas!$T$2:$V$94,3,0)</f>
        <v>Decimotercer mes</v>
      </c>
      <c r="J63" s="15" t="str">
        <f t="shared" si="4"/>
        <v>01</v>
      </c>
      <c r="K63" s="15" t="str">
        <f t="shared" si="5"/>
        <v>08</v>
      </c>
      <c r="L63" s="15" t="str">
        <f>VLOOKUP(K63,Programas!$A$2:$B$21,2,0)</f>
        <v>01 Sistema de Emergencias 9-1-1</v>
      </c>
      <c r="M63" s="15" t="str">
        <f>VLOOKUP($G63,Programas!$T$2:$AD$92,3,0)</f>
        <v>Decimotercer mes</v>
      </c>
      <c r="N63" s="15" t="str">
        <f>VLOOKUP($G63,Programas!$T$2:$AD$92,4,0)</f>
        <v>1.1.1.1</v>
      </c>
      <c r="O63" s="15" t="str">
        <f>VLOOKUP($G63,Programas!$T$2:$AD$92,5,0)</f>
        <v xml:space="preserve">Sueldos y salarios </v>
      </c>
      <c r="P63" s="15" t="str">
        <f>VLOOKUP($G63,Programas!$T$2:$AD$92,6,0)</f>
        <v>1.1.1</v>
      </c>
      <c r="Q63" s="15" t="str">
        <f>VLOOKUP($G63,Programas!$T$2:$AD$92,7,0)</f>
        <v>REMUNERACIONES</v>
      </c>
      <c r="R63" s="15" t="str">
        <f>VLOOKUP($G63,Programas!$T$2:$AD$92,8,0)</f>
        <v>1.1</v>
      </c>
      <c r="S63" s="15" t="str">
        <f>VLOOKUP($G63,Programas!$T$2:$AD$92,9,0)</f>
        <v>GASTOS DE CONSUMO</v>
      </c>
      <c r="T63" s="15" t="str">
        <f>VLOOKUP($G63,Programas!$T$2:$AD$92,10,0)</f>
        <v>1</v>
      </c>
      <c r="U63" s="14">
        <v>8402936.5199999996</v>
      </c>
      <c r="W63" s="19"/>
    </row>
    <row r="64" spans="1:23" hidden="1" x14ac:dyDescent="0.25">
      <c r="A64" s="15" t="str">
        <f t="shared" si="0"/>
        <v>0005-0</v>
      </c>
      <c r="B64" s="15" t="str">
        <f>VLOOKUP(A64,Programas!$I$2:$K$8,2,0)</f>
        <v>0 - Remuneraciones</v>
      </c>
      <c r="C64" s="15" t="str">
        <f t="shared" si="1"/>
        <v>0005-0-03</v>
      </c>
      <c r="D64" s="15" t="s">
        <v>834</v>
      </c>
      <c r="E64" s="15" t="str">
        <f>VLOOKUP(C64,Programas!$P$2:$Q$32,2,0)</f>
        <v>INCENTIVOS SALARIALES</v>
      </c>
      <c r="F64" s="111" t="s">
        <v>94</v>
      </c>
      <c r="G64" s="15" t="str">
        <f t="shared" si="2"/>
        <v>0005-0-03-03</v>
      </c>
      <c r="H64" s="15" t="str">
        <f t="shared" si="3"/>
        <v>0.03.03</v>
      </c>
      <c r="I64" s="15" t="str">
        <f>VLOOKUP(G64,Programas!$T$2:$V$94,3,0)</f>
        <v>Decimotercer mes</v>
      </c>
      <c r="J64" s="15" t="str">
        <f t="shared" si="4"/>
        <v>01</v>
      </c>
      <c r="K64" s="15" t="str">
        <f t="shared" si="5"/>
        <v>09</v>
      </c>
      <c r="L64" s="15" t="str">
        <f>VLOOKUP(K64,Programas!$A$2:$B$21,2,0)</f>
        <v>01 Sistema de Emergencias 9-1-1</v>
      </c>
      <c r="M64" s="15" t="str">
        <f>VLOOKUP($G64,Programas!$T$2:$AD$92,3,0)</f>
        <v>Decimotercer mes</v>
      </c>
      <c r="N64" s="15" t="str">
        <f>VLOOKUP($G64,Programas!$T$2:$AD$92,4,0)</f>
        <v>1.1.1.1</v>
      </c>
      <c r="O64" s="15" t="str">
        <f>VLOOKUP($G64,Programas!$T$2:$AD$92,5,0)</f>
        <v xml:space="preserve">Sueldos y salarios </v>
      </c>
      <c r="P64" s="15" t="str">
        <f>VLOOKUP($G64,Programas!$T$2:$AD$92,6,0)</f>
        <v>1.1.1</v>
      </c>
      <c r="Q64" s="15" t="str">
        <f>VLOOKUP($G64,Programas!$T$2:$AD$92,7,0)</f>
        <v>REMUNERACIONES</v>
      </c>
      <c r="R64" s="15" t="str">
        <f>VLOOKUP($G64,Programas!$T$2:$AD$92,8,0)</f>
        <v>1.1</v>
      </c>
      <c r="S64" s="15" t="str">
        <f>VLOOKUP($G64,Programas!$T$2:$AD$92,9,0)</f>
        <v>GASTOS DE CONSUMO</v>
      </c>
      <c r="T64" s="15" t="str">
        <f>VLOOKUP($G64,Programas!$T$2:$AD$92,10,0)</f>
        <v>1</v>
      </c>
      <c r="U64" s="14">
        <v>2609588.6100000003</v>
      </c>
      <c r="W64" s="19"/>
    </row>
    <row r="65" spans="1:23" hidden="1" x14ac:dyDescent="0.25">
      <c r="A65" s="15" t="str">
        <f t="shared" si="0"/>
        <v>0005-0</v>
      </c>
      <c r="B65" s="15" t="str">
        <f>VLOOKUP(A65,Programas!$I$2:$K$8,2,0)</f>
        <v>0 - Remuneraciones</v>
      </c>
      <c r="C65" s="15" t="str">
        <f t="shared" si="1"/>
        <v>0005-0-03</v>
      </c>
      <c r="D65" s="15" t="s">
        <v>834</v>
      </c>
      <c r="E65" s="15" t="str">
        <f>VLOOKUP(C65,Programas!$P$2:$Q$32,2,0)</f>
        <v>INCENTIVOS SALARIALES</v>
      </c>
      <c r="F65" s="111" t="s">
        <v>95</v>
      </c>
      <c r="G65" s="15" t="str">
        <f t="shared" si="2"/>
        <v>0005-0-03-03</v>
      </c>
      <c r="H65" s="15" t="str">
        <f t="shared" si="3"/>
        <v>0.03.03</v>
      </c>
      <c r="I65" s="15" t="str">
        <f>VLOOKUP(G65,Programas!$T$2:$V$94,3,0)</f>
        <v>Decimotercer mes</v>
      </c>
      <c r="J65" s="15" t="str">
        <f t="shared" si="4"/>
        <v>01</v>
      </c>
      <c r="K65" s="15" t="str">
        <f t="shared" si="5"/>
        <v>10</v>
      </c>
      <c r="L65" s="15" t="str">
        <f>VLOOKUP(K65,Programas!$A$2:$B$21,2,0)</f>
        <v>01 Sistema de Emergencias 9-1-1</v>
      </c>
      <c r="M65" s="15" t="str">
        <f>VLOOKUP($G65,Programas!$T$2:$AD$92,3,0)</f>
        <v>Decimotercer mes</v>
      </c>
      <c r="N65" s="15" t="str">
        <f>VLOOKUP($G65,Programas!$T$2:$AD$92,4,0)</f>
        <v>1.1.1.1</v>
      </c>
      <c r="O65" s="15" t="str">
        <f>VLOOKUP($G65,Programas!$T$2:$AD$92,5,0)</f>
        <v xml:space="preserve">Sueldos y salarios </v>
      </c>
      <c r="P65" s="15" t="str">
        <f>VLOOKUP($G65,Programas!$T$2:$AD$92,6,0)</f>
        <v>1.1.1</v>
      </c>
      <c r="Q65" s="15" t="str">
        <f>VLOOKUP($G65,Programas!$T$2:$AD$92,7,0)</f>
        <v>REMUNERACIONES</v>
      </c>
      <c r="R65" s="15" t="str">
        <f>VLOOKUP($G65,Programas!$T$2:$AD$92,8,0)</f>
        <v>1.1</v>
      </c>
      <c r="S65" s="15" t="str">
        <f>VLOOKUP($G65,Programas!$T$2:$AD$92,9,0)</f>
        <v>GASTOS DE CONSUMO</v>
      </c>
      <c r="T65" s="15" t="str">
        <f>VLOOKUP($G65,Programas!$T$2:$AD$92,10,0)</f>
        <v>1</v>
      </c>
      <c r="U65" s="14">
        <v>7993099.04</v>
      </c>
      <c r="W65" s="19"/>
    </row>
    <row r="66" spans="1:23" hidden="1" x14ac:dyDescent="0.25">
      <c r="A66" s="15" t="str">
        <f t="shared" si="0"/>
        <v>0005-0</v>
      </c>
      <c r="B66" s="15" t="str">
        <f>VLOOKUP(A66,Programas!$I$2:$K$8,2,0)</f>
        <v>0 - Remuneraciones</v>
      </c>
      <c r="C66" s="15" t="str">
        <f t="shared" si="1"/>
        <v>0005-0-03</v>
      </c>
      <c r="D66" s="15" t="s">
        <v>834</v>
      </c>
      <c r="E66" s="15" t="str">
        <f>VLOOKUP(C66,Programas!$P$2:$Q$32,2,0)</f>
        <v>INCENTIVOS SALARIALES</v>
      </c>
      <c r="F66" s="112" t="s">
        <v>96</v>
      </c>
      <c r="G66" s="15" t="str">
        <f t="shared" si="2"/>
        <v>0005-0-03-03</v>
      </c>
      <c r="H66" s="15" t="str">
        <f t="shared" si="3"/>
        <v>0.03.03</v>
      </c>
      <c r="I66" s="15" t="str">
        <f>VLOOKUP(G66,Programas!$T$2:$V$94,3,0)</f>
        <v>Decimotercer mes</v>
      </c>
      <c r="J66" s="15" t="str">
        <f t="shared" si="4"/>
        <v>01</v>
      </c>
      <c r="K66" s="15" t="str">
        <f t="shared" si="5"/>
        <v>12</v>
      </c>
      <c r="L66" s="15" t="str">
        <f>VLOOKUP(K66,Programas!$A$2:$B$21,2,0)</f>
        <v>01 Sistema de Emergencias 9-1-1</v>
      </c>
      <c r="M66" s="15" t="str">
        <f>VLOOKUP($G66,Programas!$T$2:$AD$92,3,0)</f>
        <v>Decimotercer mes</v>
      </c>
      <c r="N66" s="15" t="str">
        <f>VLOOKUP($G66,Programas!$T$2:$AD$92,4,0)</f>
        <v>1.1.1.1</v>
      </c>
      <c r="O66" s="15" t="str">
        <f>VLOOKUP($G66,Programas!$T$2:$AD$92,5,0)</f>
        <v xml:space="preserve">Sueldos y salarios </v>
      </c>
      <c r="P66" s="15" t="str">
        <f>VLOOKUP($G66,Programas!$T$2:$AD$92,6,0)</f>
        <v>1.1.1</v>
      </c>
      <c r="Q66" s="15" t="str">
        <f>VLOOKUP($G66,Programas!$T$2:$AD$92,7,0)</f>
        <v>REMUNERACIONES</v>
      </c>
      <c r="R66" s="15" t="str">
        <f>VLOOKUP($G66,Programas!$T$2:$AD$92,8,0)</f>
        <v>1.1</v>
      </c>
      <c r="S66" s="15" t="str">
        <f>VLOOKUP($G66,Programas!$T$2:$AD$92,9,0)</f>
        <v>GASTOS DE CONSUMO</v>
      </c>
      <c r="T66" s="15" t="str">
        <f>VLOOKUP($G66,Programas!$T$2:$AD$92,10,0)</f>
        <v>1</v>
      </c>
      <c r="U66" s="14">
        <v>3224919.61</v>
      </c>
      <c r="W66" s="19"/>
    </row>
    <row r="67" spans="1:23" hidden="1" x14ac:dyDescent="0.25">
      <c r="A67" s="15" t="str">
        <f t="shared" ref="A67:A130" si="6">MID(F67,1,6)</f>
        <v>0005-0</v>
      </c>
      <c r="B67" s="15" t="str">
        <f>VLOOKUP(A67,Programas!$I$2:$K$8,2,0)</f>
        <v>0 - Remuneraciones</v>
      </c>
      <c r="C67" s="15" t="str">
        <f t="shared" ref="C67:C130" si="7">MID(F67,1,9)</f>
        <v>0005-0-03</v>
      </c>
      <c r="D67" s="15" t="s">
        <v>834</v>
      </c>
      <c r="E67" s="15" t="str">
        <f>VLOOKUP(C67,Programas!$P$2:$Q$32,2,0)</f>
        <v>INCENTIVOS SALARIALES</v>
      </c>
      <c r="F67" s="111" t="s">
        <v>97</v>
      </c>
      <c r="G67" s="15" t="str">
        <f t="shared" ref="G67:G130" si="8">MID(F67,1,12)</f>
        <v>0005-0-03-03</v>
      </c>
      <c r="H67" s="15" t="str">
        <f t="shared" ref="H67:H130" si="9">MID(G67,6,1)&amp;"."&amp;MID(G67,8,2)&amp;"."&amp;MID(G67,11,2)</f>
        <v>0.03.03</v>
      </c>
      <c r="I67" s="15" t="str">
        <f>VLOOKUP(G67,Programas!$T$2:$V$94,3,0)</f>
        <v>Decimotercer mes</v>
      </c>
      <c r="J67" s="15" t="str">
        <f t="shared" ref="J67:J130" si="10">MID(F67,14,2)</f>
        <v>01</v>
      </c>
      <c r="K67" s="15" t="str">
        <f t="shared" ref="K67:K130" si="11">MID(F67,20,2)</f>
        <v>13</v>
      </c>
      <c r="L67" s="15" t="str">
        <f>VLOOKUP(K67,Programas!$A$2:$B$21,2,0)</f>
        <v>01 Sistema de Emergencias 9-1-1</v>
      </c>
      <c r="M67" s="15" t="str">
        <f>VLOOKUP($G67,Programas!$T$2:$AD$92,3,0)</f>
        <v>Decimotercer mes</v>
      </c>
      <c r="N67" s="15" t="str">
        <f>VLOOKUP($G67,Programas!$T$2:$AD$92,4,0)</f>
        <v>1.1.1.1</v>
      </c>
      <c r="O67" s="15" t="str">
        <f>VLOOKUP($G67,Programas!$T$2:$AD$92,5,0)</f>
        <v xml:space="preserve">Sueldos y salarios </v>
      </c>
      <c r="P67" s="15" t="str">
        <f>VLOOKUP($G67,Programas!$T$2:$AD$92,6,0)</f>
        <v>1.1.1</v>
      </c>
      <c r="Q67" s="15" t="str">
        <f>VLOOKUP($G67,Programas!$T$2:$AD$92,7,0)</f>
        <v>REMUNERACIONES</v>
      </c>
      <c r="R67" s="15" t="str">
        <f>VLOOKUP($G67,Programas!$T$2:$AD$92,8,0)</f>
        <v>1.1</v>
      </c>
      <c r="S67" s="15" t="str">
        <f>VLOOKUP($G67,Programas!$T$2:$AD$92,9,0)</f>
        <v>GASTOS DE CONSUMO</v>
      </c>
      <c r="T67" s="15" t="str">
        <f>VLOOKUP($G67,Programas!$T$2:$AD$92,10,0)</f>
        <v>1</v>
      </c>
      <c r="U67" s="14">
        <v>4240739.92</v>
      </c>
      <c r="W67" s="19"/>
    </row>
    <row r="68" spans="1:23" hidden="1" x14ac:dyDescent="0.25">
      <c r="A68" s="15" t="str">
        <f t="shared" si="6"/>
        <v>0005-0</v>
      </c>
      <c r="B68" s="15" t="str">
        <f>VLOOKUP(A68,Programas!$I$2:$K$8,2,0)</f>
        <v>0 - Remuneraciones</v>
      </c>
      <c r="C68" s="15" t="str">
        <f t="shared" si="7"/>
        <v>0005-0-03</v>
      </c>
      <c r="D68" s="15" t="s">
        <v>834</v>
      </c>
      <c r="E68" s="15" t="str">
        <f>VLOOKUP(C68,Programas!$P$2:$Q$32,2,0)</f>
        <v>INCENTIVOS SALARIALES</v>
      </c>
      <c r="F68" s="111" t="s">
        <v>98</v>
      </c>
      <c r="G68" s="15" t="str">
        <f t="shared" si="8"/>
        <v>0005-0-03-03</v>
      </c>
      <c r="H68" s="15" t="str">
        <f t="shared" si="9"/>
        <v>0.03.03</v>
      </c>
      <c r="I68" s="15" t="str">
        <f>VLOOKUP(G68,Programas!$T$2:$V$94,3,0)</f>
        <v>Decimotercer mes</v>
      </c>
      <c r="J68" s="15" t="str">
        <f t="shared" si="10"/>
        <v>01</v>
      </c>
      <c r="K68" s="15" t="str">
        <f t="shared" si="11"/>
        <v>14</v>
      </c>
      <c r="L68" s="15" t="str">
        <f>VLOOKUP(K68,Programas!$A$2:$B$21,2,0)</f>
        <v>01 Sistema de Emergencias 9-1-1</v>
      </c>
      <c r="M68" s="15" t="str">
        <f>VLOOKUP($G68,Programas!$T$2:$AD$92,3,0)</f>
        <v>Decimotercer mes</v>
      </c>
      <c r="N68" s="15" t="str">
        <f>VLOOKUP($G68,Programas!$T$2:$AD$92,4,0)</f>
        <v>1.1.1.1</v>
      </c>
      <c r="O68" s="15" t="str">
        <f>VLOOKUP($G68,Programas!$T$2:$AD$92,5,0)</f>
        <v xml:space="preserve">Sueldos y salarios </v>
      </c>
      <c r="P68" s="15" t="str">
        <f>VLOOKUP($G68,Programas!$T$2:$AD$92,6,0)</f>
        <v>1.1.1</v>
      </c>
      <c r="Q68" s="15" t="str">
        <f>VLOOKUP($G68,Programas!$T$2:$AD$92,7,0)</f>
        <v>REMUNERACIONES</v>
      </c>
      <c r="R68" s="15" t="str">
        <f>VLOOKUP($G68,Programas!$T$2:$AD$92,8,0)</f>
        <v>1.1</v>
      </c>
      <c r="S68" s="15" t="str">
        <f>VLOOKUP($G68,Programas!$T$2:$AD$92,9,0)</f>
        <v>GASTOS DE CONSUMO</v>
      </c>
      <c r="T68" s="15" t="str">
        <f>VLOOKUP($G68,Programas!$T$2:$AD$92,10,0)</f>
        <v>1</v>
      </c>
      <c r="U68" s="14">
        <v>110538468.45</v>
      </c>
      <c r="W68" s="19"/>
    </row>
    <row r="69" spans="1:23" hidden="1" x14ac:dyDescent="0.25">
      <c r="A69" s="15" t="str">
        <f t="shared" si="6"/>
        <v>0005-0</v>
      </c>
      <c r="B69" s="15" t="str">
        <f>VLOOKUP(A69,Programas!$I$2:$K$8,2,0)</f>
        <v>0 - Remuneraciones</v>
      </c>
      <c r="C69" s="15" t="str">
        <f t="shared" si="7"/>
        <v>0005-0-03</v>
      </c>
      <c r="D69" s="15" t="s">
        <v>834</v>
      </c>
      <c r="E69" s="15" t="str">
        <f>VLOOKUP(C69,Programas!$P$2:$Q$32,2,0)</f>
        <v>INCENTIVOS SALARIALES</v>
      </c>
      <c r="F69" s="111" t="s">
        <v>99</v>
      </c>
      <c r="G69" s="15" t="str">
        <f t="shared" si="8"/>
        <v>0005-0-03-03</v>
      </c>
      <c r="H69" s="15" t="str">
        <f t="shared" si="9"/>
        <v>0.03.03</v>
      </c>
      <c r="I69" s="15" t="str">
        <f>VLOOKUP(G69,Programas!$T$2:$V$94,3,0)</f>
        <v>Decimotercer mes</v>
      </c>
      <c r="J69" s="15" t="str">
        <f t="shared" si="10"/>
        <v>01</v>
      </c>
      <c r="K69" s="15" t="str">
        <f t="shared" si="11"/>
        <v>15</v>
      </c>
      <c r="L69" s="15" t="str">
        <f>VLOOKUP(K69,Programas!$A$2:$B$21,2,0)</f>
        <v>01 Sistema de Emergencias 9-1-1</v>
      </c>
      <c r="M69" s="15" t="str">
        <f>VLOOKUP($G69,Programas!$T$2:$AD$92,3,0)</f>
        <v>Decimotercer mes</v>
      </c>
      <c r="N69" s="15" t="str">
        <f>VLOOKUP($G69,Programas!$T$2:$AD$92,4,0)</f>
        <v>1.1.1.1</v>
      </c>
      <c r="O69" s="15" t="str">
        <f>VLOOKUP($G69,Programas!$T$2:$AD$92,5,0)</f>
        <v xml:space="preserve">Sueldos y salarios </v>
      </c>
      <c r="P69" s="15" t="str">
        <f>VLOOKUP($G69,Programas!$T$2:$AD$92,6,0)</f>
        <v>1.1.1</v>
      </c>
      <c r="Q69" s="15" t="str">
        <f>VLOOKUP($G69,Programas!$T$2:$AD$92,7,0)</f>
        <v>REMUNERACIONES</v>
      </c>
      <c r="R69" s="15" t="str">
        <f>VLOOKUP($G69,Programas!$T$2:$AD$92,8,0)</f>
        <v>1.1</v>
      </c>
      <c r="S69" s="15" t="str">
        <f>VLOOKUP($G69,Programas!$T$2:$AD$92,9,0)</f>
        <v>GASTOS DE CONSUMO</v>
      </c>
      <c r="T69" s="15" t="str">
        <f>VLOOKUP($G69,Programas!$T$2:$AD$92,10,0)</f>
        <v>1</v>
      </c>
      <c r="U69" s="14">
        <v>11277215.390000001</v>
      </c>
      <c r="W69" s="19"/>
    </row>
    <row r="70" spans="1:23" hidden="1" x14ac:dyDescent="0.25">
      <c r="A70" s="15" t="str">
        <f t="shared" si="6"/>
        <v>0005-0</v>
      </c>
      <c r="B70" s="15" t="str">
        <f>VLOOKUP(A70,Programas!$I$2:$K$8,2,0)</f>
        <v>0 - Remuneraciones</v>
      </c>
      <c r="C70" s="15" t="str">
        <f t="shared" si="7"/>
        <v>0005-0-03</v>
      </c>
      <c r="D70" s="15" t="s">
        <v>834</v>
      </c>
      <c r="E70" s="15" t="str">
        <f>VLOOKUP(C70,Programas!$P$2:$Q$32,2,0)</f>
        <v>INCENTIVOS SALARIALES</v>
      </c>
      <c r="F70" s="111" t="s">
        <v>100</v>
      </c>
      <c r="G70" s="15" t="str">
        <f t="shared" si="8"/>
        <v>0005-0-03-03</v>
      </c>
      <c r="H70" s="15" t="str">
        <f t="shared" si="9"/>
        <v>0.03.03</v>
      </c>
      <c r="I70" s="15" t="str">
        <f>VLOOKUP(G70,Programas!$T$2:$V$94,3,0)</f>
        <v>Decimotercer mes</v>
      </c>
      <c r="J70" s="15" t="str">
        <f t="shared" si="10"/>
        <v>01</v>
      </c>
      <c r="K70" s="15" t="str">
        <f t="shared" si="11"/>
        <v>16</v>
      </c>
      <c r="L70" s="15" t="str">
        <f>VLOOKUP(K70,Programas!$A$2:$B$21,2,0)</f>
        <v>01 Sistema de Emergencias 9-1-1</v>
      </c>
      <c r="M70" s="15" t="str">
        <f>VLOOKUP($G70,Programas!$T$2:$AD$92,3,0)</f>
        <v>Decimotercer mes</v>
      </c>
      <c r="N70" s="15" t="str">
        <f>VLOOKUP($G70,Programas!$T$2:$AD$92,4,0)</f>
        <v>1.1.1.1</v>
      </c>
      <c r="O70" s="15" t="str">
        <f>VLOOKUP($G70,Programas!$T$2:$AD$92,5,0)</f>
        <v xml:space="preserve">Sueldos y salarios </v>
      </c>
      <c r="P70" s="15" t="str">
        <f>VLOOKUP($G70,Programas!$T$2:$AD$92,6,0)</f>
        <v>1.1.1</v>
      </c>
      <c r="Q70" s="15" t="str">
        <f>VLOOKUP($G70,Programas!$T$2:$AD$92,7,0)</f>
        <v>REMUNERACIONES</v>
      </c>
      <c r="R70" s="15" t="str">
        <f>VLOOKUP($G70,Programas!$T$2:$AD$92,8,0)</f>
        <v>1.1</v>
      </c>
      <c r="S70" s="15" t="str">
        <f>VLOOKUP($G70,Programas!$T$2:$AD$92,9,0)</f>
        <v>GASTOS DE CONSUMO</v>
      </c>
      <c r="T70" s="15" t="str">
        <f>VLOOKUP($G70,Programas!$T$2:$AD$92,10,0)</f>
        <v>1</v>
      </c>
      <c r="U70" s="14">
        <v>3477328</v>
      </c>
      <c r="W70" s="19"/>
    </row>
    <row r="71" spans="1:23" hidden="1" x14ac:dyDescent="0.25">
      <c r="A71" s="15" t="str">
        <f t="shared" si="6"/>
        <v>0005-0</v>
      </c>
      <c r="B71" s="15" t="str">
        <f>VLOOKUP(A71,Programas!$I$2:$K$8,2,0)</f>
        <v>0 - Remuneraciones</v>
      </c>
      <c r="C71" s="15" t="str">
        <f t="shared" si="7"/>
        <v>0005-0-03</v>
      </c>
      <c r="D71" s="15" t="s">
        <v>834</v>
      </c>
      <c r="E71" s="15" t="str">
        <f>VLOOKUP(C71,Programas!$P$2:$Q$32,2,0)</f>
        <v>INCENTIVOS SALARIALES</v>
      </c>
      <c r="F71" s="111" t="s">
        <v>101</v>
      </c>
      <c r="G71" s="15" t="str">
        <f t="shared" si="8"/>
        <v>0005-0-03-03</v>
      </c>
      <c r="H71" s="15" t="str">
        <f t="shared" si="9"/>
        <v>0.03.03</v>
      </c>
      <c r="I71" s="15" t="str">
        <f>VLOOKUP(G71,Programas!$T$2:$V$94,3,0)</f>
        <v>Decimotercer mes</v>
      </c>
      <c r="J71" s="15" t="str">
        <f t="shared" si="10"/>
        <v>01</v>
      </c>
      <c r="K71" s="15" t="str">
        <f t="shared" si="11"/>
        <v>18</v>
      </c>
      <c r="L71" s="15" t="str">
        <f>VLOOKUP(K71,Programas!$A$2:$B$21,2,0)</f>
        <v>01 Sistema de Emergencias 9-1-1</v>
      </c>
      <c r="M71" s="15" t="str">
        <f>VLOOKUP($G71,Programas!$T$2:$AD$92,3,0)</f>
        <v>Decimotercer mes</v>
      </c>
      <c r="N71" s="15" t="str">
        <f>VLOOKUP($G71,Programas!$T$2:$AD$92,4,0)</f>
        <v>1.1.1.1</v>
      </c>
      <c r="O71" s="15" t="str">
        <f>VLOOKUP($G71,Programas!$T$2:$AD$92,5,0)</f>
        <v xml:space="preserve">Sueldos y salarios </v>
      </c>
      <c r="P71" s="15" t="str">
        <f>VLOOKUP($G71,Programas!$T$2:$AD$92,6,0)</f>
        <v>1.1.1</v>
      </c>
      <c r="Q71" s="15" t="str">
        <f>VLOOKUP($G71,Programas!$T$2:$AD$92,7,0)</f>
        <v>REMUNERACIONES</v>
      </c>
      <c r="R71" s="15" t="str">
        <f>VLOOKUP($G71,Programas!$T$2:$AD$92,8,0)</f>
        <v>1.1</v>
      </c>
      <c r="S71" s="15" t="str">
        <f>VLOOKUP($G71,Programas!$T$2:$AD$92,9,0)</f>
        <v>GASTOS DE CONSUMO</v>
      </c>
      <c r="T71" s="15" t="str">
        <f>VLOOKUP($G71,Programas!$T$2:$AD$92,10,0)</f>
        <v>1</v>
      </c>
      <c r="U71" s="14">
        <v>2948748.3600000003</v>
      </c>
      <c r="W71" s="19"/>
    </row>
    <row r="72" spans="1:23" hidden="1" x14ac:dyDescent="0.25">
      <c r="A72" s="15" t="str">
        <f t="shared" si="6"/>
        <v>0005-0</v>
      </c>
      <c r="B72" s="15" t="str">
        <f>VLOOKUP(A72,Programas!$I$2:$K$8,2,0)</f>
        <v>0 - Remuneraciones</v>
      </c>
      <c r="C72" s="15" t="str">
        <f t="shared" si="7"/>
        <v>0005-0-03</v>
      </c>
      <c r="D72" s="15" t="s">
        <v>834</v>
      </c>
      <c r="E72" s="15" t="str">
        <f>VLOOKUP(C72,Programas!$P$2:$Q$32,2,0)</f>
        <v>INCENTIVOS SALARIALES</v>
      </c>
      <c r="F72" s="111" t="s">
        <v>103</v>
      </c>
      <c r="G72" s="15" t="str">
        <f t="shared" si="8"/>
        <v>0005-0-03-03</v>
      </c>
      <c r="H72" s="15" t="str">
        <f t="shared" si="9"/>
        <v>0.03.03</v>
      </c>
      <c r="I72" s="15" t="str">
        <f>VLOOKUP(G72,Programas!$T$2:$V$94,3,0)</f>
        <v>Decimotercer mes</v>
      </c>
      <c r="J72" s="15" t="str">
        <f t="shared" si="10"/>
        <v>01</v>
      </c>
      <c r="K72" s="15" t="str">
        <f t="shared" si="11"/>
        <v>19</v>
      </c>
      <c r="L72" s="15" t="str">
        <f>VLOOKUP(K72,Programas!$A$2:$B$21,2,0)</f>
        <v>01 Sistema de Emergencias 9-1-1</v>
      </c>
      <c r="M72" s="15" t="str">
        <f>VLOOKUP($G72,Programas!$T$2:$AD$92,3,0)</f>
        <v>Decimotercer mes</v>
      </c>
      <c r="N72" s="15" t="str">
        <f>VLOOKUP($G72,Programas!$T$2:$AD$92,4,0)</f>
        <v>1.1.1.1</v>
      </c>
      <c r="O72" s="15" t="str">
        <f>VLOOKUP($G72,Programas!$T$2:$AD$92,5,0)</f>
        <v xml:space="preserve">Sueldos y salarios </v>
      </c>
      <c r="P72" s="15" t="str">
        <f>VLOOKUP($G72,Programas!$T$2:$AD$92,6,0)</f>
        <v>1.1.1</v>
      </c>
      <c r="Q72" s="15" t="str">
        <f>VLOOKUP($G72,Programas!$T$2:$AD$92,7,0)</f>
        <v>REMUNERACIONES</v>
      </c>
      <c r="R72" s="15" t="str">
        <f>VLOOKUP($G72,Programas!$T$2:$AD$92,8,0)</f>
        <v>1.1</v>
      </c>
      <c r="S72" s="15" t="str">
        <f>VLOOKUP($G72,Programas!$T$2:$AD$92,9,0)</f>
        <v>GASTOS DE CONSUMO</v>
      </c>
      <c r="T72" s="15" t="str">
        <f>VLOOKUP($G72,Programas!$T$2:$AD$92,10,0)</f>
        <v>1</v>
      </c>
      <c r="U72" s="14">
        <v>1543909.21</v>
      </c>
      <c r="W72" s="19"/>
    </row>
    <row r="73" spans="1:23" hidden="1" x14ac:dyDescent="0.25">
      <c r="A73" s="15" t="str">
        <f t="shared" si="6"/>
        <v>0005-0</v>
      </c>
      <c r="B73" s="15" t="str">
        <f>VLOOKUP(A73,Programas!$I$2:$K$8,2,0)</f>
        <v>0 - Remuneraciones</v>
      </c>
      <c r="C73" s="15" t="str">
        <f t="shared" si="7"/>
        <v>0005-0-03</v>
      </c>
      <c r="D73" s="15" t="s">
        <v>834</v>
      </c>
      <c r="E73" s="15" t="str">
        <f>VLOOKUP(C73,Programas!$P$2:$Q$32,2,0)</f>
        <v>INCENTIVOS SALARIALES</v>
      </c>
      <c r="F73" s="111" t="s">
        <v>104</v>
      </c>
      <c r="G73" s="15" t="str">
        <f t="shared" si="8"/>
        <v>0005-0-03-03</v>
      </c>
      <c r="H73" s="15" t="str">
        <f t="shared" si="9"/>
        <v>0.03.03</v>
      </c>
      <c r="I73" s="15" t="str">
        <f>VLOOKUP(G73,Programas!$T$2:$V$94,3,0)</f>
        <v>Decimotercer mes</v>
      </c>
      <c r="J73" s="15" t="str">
        <f t="shared" si="10"/>
        <v>01</v>
      </c>
      <c r="K73" s="15" t="str">
        <f t="shared" si="11"/>
        <v>20</v>
      </c>
      <c r="L73" s="15" t="str">
        <f>VLOOKUP(K73,Programas!$A$2:$B$21,2,0)</f>
        <v>01 Sistema de Emergencias 9-1-1</v>
      </c>
      <c r="M73" s="15" t="str">
        <f>VLOOKUP($G73,Programas!$T$2:$AD$92,3,0)</f>
        <v>Decimotercer mes</v>
      </c>
      <c r="N73" s="15" t="str">
        <f>VLOOKUP($G73,Programas!$T$2:$AD$92,4,0)</f>
        <v>1.1.1.1</v>
      </c>
      <c r="O73" s="15" t="str">
        <f>VLOOKUP($G73,Programas!$T$2:$AD$92,5,0)</f>
        <v xml:space="preserve">Sueldos y salarios </v>
      </c>
      <c r="P73" s="15" t="str">
        <f>VLOOKUP($G73,Programas!$T$2:$AD$92,6,0)</f>
        <v>1.1.1</v>
      </c>
      <c r="Q73" s="15" t="str">
        <f>VLOOKUP($G73,Programas!$T$2:$AD$92,7,0)</f>
        <v>REMUNERACIONES</v>
      </c>
      <c r="R73" s="15" t="str">
        <f>VLOOKUP($G73,Programas!$T$2:$AD$92,8,0)</f>
        <v>1.1</v>
      </c>
      <c r="S73" s="15" t="str">
        <f>VLOOKUP($G73,Programas!$T$2:$AD$92,9,0)</f>
        <v>GASTOS DE CONSUMO</v>
      </c>
      <c r="T73" s="15" t="str">
        <f>VLOOKUP($G73,Programas!$T$2:$AD$92,10,0)</f>
        <v>1</v>
      </c>
      <c r="U73" s="14">
        <v>526742.74000000011</v>
      </c>
      <c r="W73" s="19"/>
    </row>
    <row r="74" spans="1:23" hidden="1" x14ac:dyDescent="0.25">
      <c r="A74" s="15" t="str">
        <f t="shared" si="6"/>
        <v>0005-0</v>
      </c>
      <c r="B74" s="15" t="str">
        <f>VLOOKUP(A74,Programas!$I$2:$K$8,2,0)</f>
        <v>0 - Remuneraciones</v>
      </c>
      <c r="C74" s="15" t="str">
        <f t="shared" si="7"/>
        <v>0005-0-03</v>
      </c>
      <c r="D74" s="15" t="s">
        <v>834</v>
      </c>
      <c r="E74" s="15" t="str">
        <f>VLOOKUP(C74,Programas!$P$2:$Q$32,2,0)</f>
        <v>INCENTIVOS SALARIALES</v>
      </c>
      <c r="F74" s="111" t="s">
        <v>105</v>
      </c>
      <c r="G74" s="15" t="str">
        <f t="shared" si="8"/>
        <v>0005-0-03-04</v>
      </c>
      <c r="H74" s="15" t="str">
        <f t="shared" si="9"/>
        <v>0.03.04</v>
      </c>
      <c r="I74" s="15" t="str">
        <f>VLOOKUP(G74,Programas!$T$2:$V$94,3,0)</f>
        <v>Salario escolar</v>
      </c>
      <c r="J74" s="15" t="str">
        <f t="shared" si="10"/>
        <v>01</v>
      </c>
      <c r="K74" s="15" t="str">
        <f t="shared" si="11"/>
        <v>01</v>
      </c>
      <c r="L74" s="15" t="str">
        <f>VLOOKUP(K74,Programas!$A$2:$B$21,2,0)</f>
        <v>01 Sistema de Emergencias 9-1-1</v>
      </c>
      <c r="M74" s="15" t="str">
        <f>VLOOKUP($G74,Programas!$T$2:$AD$92,3,0)</f>
        <v>Salario escolar</v>
      </c>
      <c r="N74" s="15" t="str">
        <f>VLOOKUP($G74,Programas!$T$2:$AD$92,4,0)</f>
        <v>1.1.1.1</v>
      </c>
      <c r="O74" s="15" t="str">
        <f>VLOOKUP($G74,Programas!$T$2:$AD$92,5,0)</f>
        <v xml:space="preserve">Sueldos y salarios </v>
      </c>
      <c r="P74" s="15" t="str">
        <f>VLOOKUP($G74,Programas!$T$2:$AD$92,6,0)</f>
        <v>1.1.1</v>
      </c>
      <c r="Q74" s="15" t="str">
        <f>VLOOKUP($G74,Programas!$T$2:$AD$92,7,0)</f>
        <v>REMUNERACIONES</v>
      </c>
      <c r="R74" s="15" t="str">
        <f>VLOOKUP($G74,Programas!$T$2:$AD$92,8,0)</f>
        <v>1.1</v>
      </c>
      <c r="S74" s="15" t="str">
        <f>VLOOKUP($G74,Programas!$T$2:$AD$92,9,0)</f>
        <v>GASTOS DE CONSUMO</v>
      </c>
      <c r="T74" s="15" t="str">
        <f>VLOOKUP($G74,Programas!$T$2:$AD$92,10,0)</f>
        <v>1</v>
      </c>
      <c r="U74" s="14">
        <v>3079821.96</v>
      </c>
      <c r="W74" s="19"/>
    </row>
    <row r="75" spans="1:23" hidden="1" x14ac:dyDescent="0.25">
      <c r="A75" s="15" t="str">
        <f t="shared" si="6"/>
        <v>0005-0</v>
      </c>
      <c r="B75" s="15" t="str">
        <f>VLOOKUP(A75,Programas!$I$2:$K$8,2,0)</f>
        <v>0 - Remuneraciones</v>
      </c>
      <c r="C75" s="15" t="str">
        <f t="shared" si="7"/>
        <v>0005-0-03</v>
      </c>
      <c r="D75" s="15" t="s">
        <v>834</v>
      </c>
      <c r="E75" s="15" t="str">
        <f>VLOOKUP(C75,Programas!$P$2:$Q$32,2,0)</f>
        <v>INCENTIVOS SALARIALES</v>
      </c>
      <c r="F75" s="111" t="s">
        <v>106</v>
      </c>
      <c r="G75" s="15" t="str">
        <f t="shared" si="8"/>
        <v>0005-0-03-04</v>
      </c>
      <c r="H75" s="15" t="str">
        <f t="shared" si="9"/>
        <v>0.03.04</v>
      </c>
      <c r="I75" s="15" t="str">
        <f>VLOOKUP(G75,Programas!$T$2:$V$94,3,0)</f>
        <v>Salario escolar</v>
      </c>
      <c r="J75" s="15" t="str">
        <f t="shared" si="10"/>
        <v>01</v>
      </c>
      <c r="K75" s="15" t="str">
        <f t="shared" si="11"/>
        <v>02</v>
      </c>
      <c r="L75" s="15" t="str">
        <f>VLOOKUP(K75,Programas!$A$2:$B$21,2,0)</f>
        <v>01 Sistema de Emergencias 9-1-1</v>
      </c>
      <c r="M75" s="15" t="str">
        <f>VLOOKUP($G75,Programas!$T$2:$AD$92,3,0)</f>
        <v>Salario escolar</v>
      </c>
      <c r="N75" s="15" t="str">
        <f>VLOOKUP($G75,Programas!$T$2:$AD$92,4,0)</f>
        <v>1.1.1.1</v>
      </c>
      <c r="O75" s="15" t="str">
        <f>VLOOKUP($G75,Programas!$T$2:$AD$92,5,0)</f>
        <v xml:space="preserve">Sueldos y salarios </v>
      </c>
      <c r="P75" s="15" t="str">
        <f>VLOOKUP($G75,Programas!$T$2:$AD$92,6,0)</f>
        <v>1.1.1</v>
      </c>
      <c r="Q75" s="15" t="str">
        <f>VLOOKUP($G75,Programas!$T$2:$AD$92,7,0)</f>
        <v>REMUNERACIONES</v>
      </c>
      <c r="R75" s="15" t="str">
        <f>VLOOKUP($G75,Programas!$T$2:$AD$92,8,0)</f>
        <v>1.1</v>
      </c>
      <c r="S75" s="15" t="str">
        <f>VLOOKUP($G75,Programas!$T$2:$AD$92,9,0)</f>
        <v>GASTOS DE CONSUMO</v>
      </c>
      <c r="T75" s="15" t="str">
        <f>VLOOKUP($G75,Programas!$T$2:$AD$92,10,0)</f>
        <v>1</v>
      </c>
      <c r="U75" s="14">
        <v>1362831.6</v>
      </c>
      <c r="W75" s="19"/>
    </row>
    <row r="76" spans="1:23" hidden="1" x14ac:dyDescent="0.25">
      <c r="A76" s="15" t="str">
        <f t="shared" si="6"/>
        <v>0005-0</v>
      </c>
      <c r="B76" s="15" t="str">
        <f>VLOOKUP(A76,Programas!$I$2:$K$8,2,0)</f>
        <v>0 - Remuneraciones</v>
      </c>
      <c r="C76" s="15" t="str">
        <f t="shared" si="7"/>
        <v>0005-0-03</v>
      </c>
      <c r="D76" s="15" t="s">
        <v>834</v>
      </c>
      <c r="E76" s="15" t="str">
        <f>VLOOKUP(C76,Programas!$P$2:$Q$32,2,0)</f>
        <v>INCENTIVOS SALARIALES</v>
      </c>
      <c r="F76" s="111" t="s">
        <v>107</v>
      </c>
      <c r="G76" s="15" t="str">
        <f t="shared" si="8"/>
        <v>0005-0-03-04</v>
      </c>
      <c r="H76" s="15" t="str">
        <f t="shared" si="9"/>
        <v>0.03.04</v>
      </c>
      <c r="I76" s="15" t="str">
        <f>VLOOKUP(G76,Programas!$T$2:$V$94,3,0)</f>
        <v>Salario escolar</v>
      </c>
      <c r="J76" s="15" t="str">
        <f t="shared" si="10"/>
        <v>01</v>
      </c>
      <c r="K76" s="15" t="str">
        <f t="shared" si="11"/>
        <v>03</v>
      </c>
      <c r="L76" s="15" t="str">
        <f>VLOOKUP(K76,Programas!$A$2:$B$21,2,0)</f>
        <v>01 Sistema de Emergencias 9-1-1</v>
      </c>
      <c r="M76" s="15" t="str">
        <f>VLOOKUP($G76,Programas!$T$2:$AD$92,3,0)</f>
        <v>Salario escolar</v>
      </c>
      <c r="N76" s="15" t="str">
        <f>VLOOKUP($G76,Programas!$T$2:$AD$92,4,0)</f>
        <v>1.1.1.1</v>
      </c>
      <c r="O76" s="15" t="str">
        <f>VLOOKUP($G76,Programas!$T$2:$AD$92,5,0)</f>
        <v xml:space="preserve">Sueldos y salarios </v>
      </c>
      <c r="P76" s="15" t="str">
        <f>VLOOKUP($G76,Programas!$T$2:$AD$92,6,0)</f>
        <v>1.1.1</v>
      </c>
      <c r="Q76" s="15" t="str">
        <f>VLOOKUP($G76,Programas!$T$2:$AD$92,7,0)</f>
        <v>REMUNERACIONES</v>
      </c>
      <c r="R76" s="15" t="str">
        <f>VLOOKUP($G76,Programas!$T$2:$AD$92,8,0)</f>
        <v>1.1</v>
      </c>
      <c r="S76" s="15" t="str">
        <f>VLOOKUP($G76,Programas!$T$2:$AD$92,9,0)</f>
        <v>GASTOS DE CONSUMO</v>
      </c>
      <c r="T76" s="15" t="str">
        <f>VLOOKUP($G76,Programas!$T$2:$AD$92,10,0)</f>
        <v>1</v>
      </c>
      <c r="U76" s="14">
        <v>2656419.48</v>
      </c>
      <c r="W76" s="19"/>
    </row>
    <row r="77" spans="1:23" hidden="1" x14ac:dyDescent="0.25">
      <c r="A77" s="15" t="str">
        <f t="shared" si="6"/>
        <v>0005-0</v>
      </c>
      <c r="B77" s="15" t="str">
        <f>VLOOKUP(A77,Programas!$I$2:$K$8,2,0)</f>
        <v>0 - Remuneraciones</v>
      </c>
      <c r="C77" s="15" t="str">
        <f t="shared" si="7"/>
        <v>0005-0-03</v>
      </c>
      <c r="D77" s="15" t="s">
        <v>834</v>
      </c>
      <c r="E77" s="15" t="str">
        <f>VLOOKUP(C77,Programas!$P$2:$Q$32,2,0)</f>
        <v>INCENTIVOS SALARIALES</v>
      </c>
      <c r="F77" s="111" t="s">
        <v>108</v>
      </c>
      <c r="G77" s="15" t="str">
        <f t="shared" si="8"/>
        <v>0005-0-03-04</v>
      </c>
      <c r="H77" s="15" t="str">
        <f t="shared" si="9"/>
        <v>0.03.04</v>
      </c>
      <c r="I77" s="15" t="str">
        <f>VLOOKUP(G77,Programas!$T$2:$V$94,3,0)</f>
        <v>Salario escolar</v>
      </c>
      <c r="J77" s="15" t="str">
        <f t="shared" si="10"/>
        <v>01</v>
      </c>
      <c r="K77" s="15" t="str">
        <f t="shared" si="11"/>
        <v>04</v>
      </c>
      <c r="L77" s="15" t="str">
        <f>VLOOKUP(K77,Programas!$A$2:$B$21,2,0)</f>
        <v>01 Sistema de Emergencias 9-1-1</v>
      </c>
      <c r="M77" s="15" t="str">
        <f>VLOOKUP($G77,Programas!$T$2:$AD$92,3,0)</f>
        <v>Salario escolar</v>
      </c>
      <c r="N77" s="15" t="str">
        <f>VLOOKUP($G77,Programas!$T$2:$AD$92,4,0)</f>
        <v>1.1.1.1</v>
      </c>
      <c r="O77" s="15" t="str">
        <f>VLOOKUP($G77,Programas!$T$2:$AD$92,5,0)</f>
        <v xml:space="preserve">Sueldos y salarios </v>
      </c>
      <c r="P77" s="15" t="str">
        <f>VLOOKUP($G77,Programas!$T$2:$AD$92,6,0)</f>
        <v>1.1.1</v>
      </c>
      <c r="Q77" s="15" t="str">
        <f>VLOOKUP($G77,Programas!$T$2:$AD$92,7,0)</f>
        <v>REMUNERACIONES</v>
      </c>
      <c r="R77" s="15" t="str">
        <f>VLOOKUP($G77,Programas!$T$2:$AD$92,8,0)</f>
        <v>1.1</v>
      </c>
      <c r="S77" s="15" t="str">
        <f>VLOOKUP($G77,Programas!$T$2:$AD$92,9,0)</f>
        <v>GASTOS DE CONSUMO</v>
      </c>
      <c r="T77" s="15" t="str">
        <f>VLOOKUP($G77,Programas!$T$2:$AD$92,10,0)</f>
        <v>1</v>
      </c>
      <c r="U77" s="14">
        <v>5332066.4400000004</v>
      </c>
      <c r="W77" s="19"/>
    </row>
    <row r="78" spans="1:23" hidden="1" x14ac:dyDescent="0.25">
      <c r="A78" s="15" t="str">
        <f t="shared" si="6"/>
        <v>0005-0</v>
      </c>
      <c r="B78" s="15" t="str">
        <f>VLOOKUP(A78,Programas!$I$2:$K$8,2,0)</f>
        <v>0 - Remuneraciones</v>
      </c>
      <c r="C78" s="15" t="str">
        <f t="shared" si="7"/>
        <v>0005-0-03</v>
      </c>
      <c r="D78" s="15" t="s">
        <v>834</v>
      </c>
      <c r="E78" s="15" t="str">
        <f>VLOOKUP(C78,Programas!$P$2:$Q$32,2,0)</f>
        <v>INCENTIVOS SALARIALES</v>
      </c>
      <c r="F78" s="111" t="s">
        <v>109</v>
      </c>
      <c r="G78" s="15" t="str">
        <f t="shared" si="8"/>
        <v>0005-0-03-04</v>
      </c>
      <c r="H78" s="15" t="str">
        <f t="shared" si="9"/>
        <v>0.03.04</v>
      </c>
      <c r="I78" s="15" t="str">
        <f>VLOOKUP(G78,Programas!$T$2:$V$94,3,0)</f>
        <v>Salario escolar</v>
      </c>
      <c r="J78" s="15" t="str">
        <f t="shared" si="10"/>
        <v>01</v>
      </c>
      <c r="K78" s="15" t="str">
        <f t="shared" si="11"/>
        <v>06</v>
      </c>
      <c r="L78" s="15" t="str">
        <f>VLOOKUP(K78,Programas!$A$2:$B$21,2,0)</f>
        <v>01 Sistema de Emergencias 9-1-1</v>
      </c>
      <c r="M78" s="15" t="str">
        <f>VLOOKUP($G78,Programas!$T$2:$AD$92,3,0)</f>
        <v>Salario escolar</v>
      </c>
      <c r="N78" s="15" t="str">
        <f>VLOOKUP($G78,Programas!$T$2:$AD$92,4,0)</f>
        <v>1.1.1.1</v>
      </c>
      <c r="O78" s="15" t="str">
        <f>VLOOKUP($G78,Programas!$T$2:$AD$92,5,0)</f>
        <v xml:space="preserve">Sueldos y salarios </v>
      </c>
      <c r="P78" s="15" t="str">
        <f>VLOOKUP($G78,Programas!$T$2:$AD$92,6,0)</f>
        <v>1.1.1</v>
      </c>
      <c r="Q78" s="15" t="str">
        <f>VLOOKUP($G78,Programas!$T$2:$AD$92,7,0)</f>
        <v>REMUNERACIONES</v>
      </c>
      <c r="R78" s="15" t="str">
        <f>VLOOKUP($G78,Programas!$T$2:$AD$92,8,0)</f>
        <v>1.1</v>
      </c>
      <c r="S78" s="15" t="str">
        <f>VLOOKUP($G78,Programas!$T$2:$AD$92,9,0)</f>
        <v>GASTOS DE CONSUMO</v>
      </c>
      <c r="T78" s="15" t="str">
        <f>VLOOKUP($G78,Programas!$T$2:$AD$92,10,0)</f>
        <v>1</v>
      </c>
      <c r="U78" s="14">
        <v>2229074.4</v>
      </c>
      <c r="W78" s="19"/>
    </row>
    <row r="79" spans="1:23" hidden="1" x14ac:dyDescent="0.25">
      <c r="A79" s="15" t="str">
        <f t="shared" si="6"/>
        <v>0005-0</v>
      </c>
      <c r="B79" s="15" t="str">
        <f>VLOOKUP(A79,Programas!$I$2:$K$8,2,0)</f>
        <v>0 - Remuneraciones</v>
      </c>
      <c r="C79" s="15" t="str">
        <f t="shared" si="7"/>
        <v>0005-0-03</v>
      </c>
      <c r="D79" s="15" t="s">
        <v>834</v>
      </c>
      <c r="E79" s="15" t="str">
        <f>VLOOKUP(C79,Programas!$P$2:$Q$32,2,0)</f>
        <v>INCENTIVOS SALARIALES</v>
      </c>
      <c r="F79" s="111" t="s">
        <v>110</v>
      </c>
      <c r="G79" s="15" t="str">
        <f t="shared" si="8"/>
        <v>0005-0-03-04</v>
      </c>
      <c r="H79" s="15" t="str">
        <f t="shared" si="9"/>
        <v>0.03.04</v>
      </c>
      <c r="I79" s="15" t="str">
        <f>VLOOKUP(G79,Programas!$T$2:$V$94,3,0)</f>
        <v>Salario escolar</v>
      </c>
      <c r="J79" s="15" t="str">
        <f t="shared" si="10"/>
        <v>01</v>
      </c>
      <c r="K79" s="15" t="str">
        <f t="shared" si="11"/>
        <v>07</v>
      </c>
      <c r="L79" s="15" t="str">
        <f>VLOOKUP(K79,Programas!$A$2:$B$21,2,0)</f>
        <v>01 Sistema de Emergencias 9-1-1</v>
      </c>
      <c r="M79" s="15" t="str">
        <f>VLOOKUP($G79,Programas!$T$2:$AD$92,3,0)</f>
        <v>Salario escolar</v>
      </c>
      <c r="N79" s="15" t="str">
        <f>VLOOKUP($G79,Programas!$T$2:$AD$92,4,0)</f>
        <v>1.1.1.1</v>
      </c>
      <c r="O79" s="15" t="str">
        <f>VLOOKUP($G79,Programas!$T$2:$AD$92,5,0)</f>
        <v xml:space="preserve">Sueldos y salarios </v>
      </c>
      <c r="P79" s="15" t="str">
        <f>VLOOKUP($G79,Programas!$T$2:$AD$92,6,0)</f>
        <v>1.1.1</v>
      </c>
      <c r="Q79" s="15" t="str">
        <f>VLOOKUP($G79,Programas!$T$2:$AD$92,7,0)</f>
        <v>REMUNERACIONES</v>
      </c>
      <c r="R79" s="15" t="str">
        <f>VLOOKUP($G79,Programas!$T$2:$AD$92,8,0)</f>
        <v>1.1</v>
      </c>
      <c r="S79" s="15" t="str">
        <f>VLOOKUP($G79,Programas!$T$2:$AD$92,9,0)</f>
        <v>GASTOS DE CONSUMO</v>
      </c>
      <c r="T79" s="15" t="str">
        <f>VLOOKUP($G79,Programas!$T$2:$AD$92,10,0)</f>
        <v>1</v>
      </c>
      <c r="U79" s="14">
        <v>7564536.96</v>
      </c>
      <c r="W79" s="19"/>
    </row>
    <row r="80" spans="1:23" hidden="1" x14ac:dyDescent="0.25">
      <c r="A80" s="15" t="str">
        <f t="shared" si="6"/>
        <v>0005-0</v>
      </c>
      <c r="B80" s="15" t="str">
        <f>VLOOKUP(A80,Programas!$I$2:$K$8,2,0)</f>
        <v>0 - Remuneraciones</v>
      </c>
      <c r="C80" s="15" t="str">
        <f t="shared" si="7"/>
        <v>0005-0-03</v>
      </c>
      <c r="D80" s="15" t="s">
        <v>834</v>
      </c>
      <c r="E80" s="15" t="str">
        <f>VLOOKUP(C80,Programas!$P$2:$Q$32,2,0)</f>
        <v>INCENTIVOS SALARIALES</v>
      </c>
      <c r="F80" s="111" t="s">
        <v>111</v>
      </c>
      <c r="G80" s="15" t="str">
        <f t="shared" si="8"/>
        <v>0005-0-03-04</v>
      </c>
      <c r="H80" s="15" t="str">
        <f t="shared" si="9"/>
        <v>0.03.04</v>
      </c>
      <c r="I80" s="15" t="str">
        <f>VLOOKUP(G80,Programas!$T$2:$V$94,3,0)</f>
        <v>Salario escolar</v>
      </c>
      <c r="J80" s="15" t="str">
        <f t="shared" si="10"/>
        <v>01</v>
      </c>
      <c r="K80" s="15" t="str">
        <f t="shared" si="11"/>
        <v>08</v>
      </c>
      <c r="L80" s="15" t="str">
        <f>VLOOKUP(K80,Programas!$A$2:$B$21,2,0)</f>
        <v>01 Sistema de Emergencias 9-1-1</v>
      </c>
      <c r="M80" s="15" t="str">
        <f>VLOOKUP($G80,Programas!$T$2:$AD$92,3,0)</f>
        <v>Salario escolar</v>
      </c>
      <c r="N80" s="15" t="str">
        <f>VLOOKUP($G80,Programas!$T$2:$AD$92,4,0)</f>
        <v>1.1.1.1</v>
      </c>
      <c r="O80" s="15" t="str">
        <f>VLOOKUP($G80,Programas!$T$2:$AD$92,5,0)</f>
        <v xml:space="preserve">Sueldos y salarios </v>
      </c>
      <c r="P80" s="15" t="str">
        <f>VLOOKUP($G80,Programas!$T$2:$AD$92,6,0)</f>
        <v>1.1.1</v>
      </c>
      <c r="Q80" s="15" t="str">
        <f>VLOOKUP($G80,Programas!$T$2:$AD$92,7,0)</f>
        <v>REMUNERACIONES</v>
      </c>
      <c r="R80" s="15" t="str">
        <f>VLOOKUP($G80,Programas!$T$2:$AD$92,8,0)</f>
        <v>1.1</v>
      </c>
      <c r="S80" s="15" t="str">
        <f>VLOOKUP($G80,Programas!$T$2:$AD$92,9,0)</f>
        <v>GASTOS DE CONSUMO</v>
      </c>
      <c r="T80" s="15" t="str">
        <f>VLOOKUP($G80,Programas!$T$2:$AD$92,10,0)</f>
        <v>1</v>
      </c>
      <c r="U80" s="14">
        <v>8457689.7599999998</v>
      </c>
      <c r="W80" s="19"/>
    </row>
    <row r="81" spans="1:23" hidden="1" x14ac:dyDescent="0.25">
      <c r="A81" s="15" t="str">
        <f t="shared" si="6"/>
        <v>0005-0</v>
      </c>
      <c r="B81" s="15" t="str">
        <f>VLOOKUP(A81,Programas!$I$2:$K$8,2,0)</f>
        <v>0 - Remuneraciones</v>
      </c>
      <c r="C81" s="15" t="str">
        <f t="shared" si="7"/>
        <v>0005-0-03</v>
      </c>
      <c r="D81" s="15" t="s">
        <v>834</v>
      </c>
      <c r="E81" s="15" t="str">
        <f>VLOOKUP(C81,Programas!$P$2:$Q$32,2,0)</f>
        <v>INCENTIVOS SALARIALES</v>
      </c>
      <c r="F81" s="111" t="s">
        <v>112</v>
      </c>
      <c r="G81" s="15" t="str">
        <f t="shared" si="8"/>
        <v>0005-0-03-04</v>
      </c>
      <c r="H81" s="15" t="str">
        <f t="shared" si="9"/>
        <v>0.03.04</v>
      </c>
      <c r="I81" s="15" t="str">
        <f>VLOOKUP(G81,Programas!$T$2:$V$94,3,0)</f>
        <v>Salario escolar</v>
      </c>
      <c r="J81" s="15" t="str">
        <f t="shared" si="10"/>
        <v>01</v>
      </c>
      <c r="K81" s="15" t="str">
        <f t="shared" si="11"/>
        <v>09</v>
      </c>
      <c r="L81" s="15" t="str">
        <f>VLOOKUP(K81,Programas!$A$2:$B$21,2,0)</f>
        <v>01 Sistema de Emergencias 9-1-1</v>
      </c>
      <c r="M81" s="15" t="str">
        <f>VLOOKUP($G81,Programas!$T$2:$AD$92,3,0)</f>
        <v>Salario escolar</v>
      </c>
      <c r="N81" s="15" t="str">
        <f>VLOOKUP($G81,Programas!$T$2:$AD$92,4,0)</f>
        <v>1.1.1.1</v>
      </c>
      <c r="O81" s="15" t="str">
        <f>VLOOKUP($G81,Programas!$T$2:$AD$92,5,0)</f>
        <v xml:space="preserve">Sueldos y salarios </v>
      </c>
      <c r="P81" s="15" t="str">
        <f>VLOOKUP($G81,Programas!$T$2:$AD$92,6,0)</f>
        <v>1.1.1</v>
      </c>
      <c r="Q81" s="15" t="str">
        <f>VLOOKUP($G81,Programas!$T$2:$AD$92,7,0)</f>
        <v>REMUNERACIONES</v>
      </c>
      <c r="R81" s="15" t="str">
        <f>VLOOKUP($G81,Programas!$T$2:$AD$92,8,0)</f>
        <v>1.1</v>
      </c>
      <c r="S81" s="15" t="str">
        <f>VLOOKUP($G81,Programas!$T$2:$AD$92,9,0)</f>
        <v>GASTOS DE CONSUMO</v>
      </c>
      <c r="T81" s="15" t="str">
        <f>VLOOKUP($G81,Programas!$T$2:$AD$92,10,0)</f>
        <v>1</v>
      </c>
      <c r="U81" s="14">
        <v>2357589.2400000002</v>
      </c>
      <c r="W81" s="19"/>
    </row>
    <row r="82" spans="1:23" hidden="1" x14ac:dyDescent="0.25">
      <c r="A82" s="15" t="str">
        <f t="shared" si="6"/>
        <v>0005-0</v>
      </c>
      <c r="B82" s="15" t="str">
        <f>VLOOKUP(A82,Programas!$I$2:$K$8,2,0)</f>
        <v>0 - Remuneraciones</v>
      </c>
      <c r="C82" s="15" t="str">
        <f t="shared" si="7"/>
        <v>0005-0-03</v>
      </c>
      <c r="D82" s="15" t="s">
        <v>834</v>
      </c>
      <c r="E82" s="15" t="str">
        <f>VLOOKUP(C82,Programas!$P$2:$Q$32,2,0)</f>
        <v>INCENTIVOS SALARIALES</v>
      </c>
      <c r="F82" s="111" t="s">
        <v>113</v>
      </c>
      <c r="G82" s="15" t="str">
        <f t="shared" si="8"/>
        <v>0005-0-03-04</v>
      </c>
      <c r="H82" s="15" t="str">
        <f t="shared" si="9"/>
        <v>0.03.04</v>
      </c>
      <c r="I82" s="15" t="str">
        <f>VLOOKUP(G82,Programas!$T$2:$V$94,3,0)</f>
        <v>Salario escolar</v>
      </c>
      <c r="J82" s="15" t="str">
        <f t="shared" si="10"/>
        <v>01</v>
      </c>
      <c r="K82" s="15" t="str">
        <f t="shared" si="11"/>
        <v>10</v>
      </c>
      <c r="L82" s="15" t="str">
        <f>VLOOKUP(K82,Programas!$A$2:$B$21,2,0)</f>
        <v>01 Sistema de Emergencias 9-1-1</v>
      </c>
      <c r="M82" s="15" t="str">
        <f>VLOOKUP($G82,Programas!$T$2:$AD$92,3,0)</f>
        <v>Salario escolar</v>
      </c>
      <c r="N82" s="15" t="str">
        <f>VLOOKUP($G82,Programas!$T$2:$AD$92,4,0)</f>
        <v>1.1.1.1</v>
      </c>
      <c r="O82" s="15" t="str">
        <f>VLOOKUP($G82,Programas!$T$2:$AD$92,5,0)</f>
        <v xml:space="preserve">Sueldos y salarios </v>
      </c>
      <c r="P82" s="15" t="str">
        <f>VLOOKUP($G82,Programas!$T$2:$AD$92,6,0)</f>
        <v>1.1.1</v>
      </c>
      <c r="Q82" s="15" t="str">
        <f>VLOOKUP($G82,Programas!$T$2:$AD$92,7,0)</f>
        <v>REMUNERACIONES</v>
      </c>
      <c r="R82" s="15" t="str">
        <f>VLOOKUP($G82,Programas!$T$2:$AD$92,8,0)</f>
        <v>1.1</v>
      </c>
      <c r="S82" s="15" t="str">
        <f>VLOOKUP($G82,Programas!$T$2:$AD$92,9,0)</f>
        <v>GASTOS DE CONSUMO</v>
      </c>
      <c r="T82" s="15" t="str">
        <f>VLOOKUP($G82,Programas!$T$2:$AD$92,10,0)</f>
        <v>1</v>
      </c>
      <c r="U82" s="14">
        <v>7310437.2000000002</v>
      </c>
      <c r="W82" s="19"/>
    </row>
    <row r="83" spans="1:23" hidden="1" x14ac:dyDescent="0.25">
      <c r="A83" s="15" t="str">
        <f t="shared" si="6"/>
        <v>0005-0</v>
      </c>
      <c r="B83" s="15" t="str">
        <f>VLOOKUP(A83,Programas!$I$2:$K$8,2,0)</f>
        <v>0 - Remuneraciones</v>
      </c>
      <c r="C83" s="15" t="str">
        <f t="shared" si="7"/>
        <v>0005-0-03</v>
      </c>
      <c r="D83" s="15" t="s">
        <v>834</v>
      </c>
      <c r="E83" s="15" t="str">
        <f>VLOOKUP(C83,Programas!$P$2:$Q$32,2,0)</f>
        <v>INCENTIVOS SALARIALES</v>
      </c>
      <c r="F83" s="111" t="s">
        <v>114</v>
      </c>
      <c r="G83" s="15" t="str">
        <f t="shared" si="8"/>
        <v>0005-0-03-04</v>
      </c>
      <c r="H83" s="15" t="str">
        <f t="shared" si="9"/>
        <v>0.03.04</v>
      </c>
      <c r="I83" s="15" t="str">
        <f>VLOOKUP(G83,Programas!$T$2:$V$94,3,0)</f>
        <v>Salario escolar</v>
      </c>
      <c r="J83" s="15" t="str">
        <f t="shared" si="10"/>
        <v>01</v>
      </c>
      <c r="K83" s="15" t="str">
        <f t="shared" si="11"/>
        <v>12</v>
      </c>
      <c r="L83" s="15" t="str">
        <f>VLOOKUP(K83,Programas!$A$2:$B$21,2,0)</f>
        <v>01 Sistema de Emergencias 9-1-1</v>
      </c>
      <c r="M83" s="15" t="str">
        <f>VLOOKUP($G83,Programas!$T$2:$AD$92,3,0)</f>
        <v>Salario escolar</v>
      </c>
      <c r="N83" s="15" t="str">
        <f>VLOOKUP($G83,Programas!$T$2:$AD$92,4,0)</f>
        <v>1.1.1.1</v>
      </c>
      <c r="O83" s="15" t="str">
        <f>VLOOKUP($G83,Programas!$T$2:$AD$92,5,0)</f>
        <v xml:space="preserve">Sueldos y salarios </v>
      </c>
      <c r="P83" s="15" t="str">
        <f>VLOOKUP($G83,Programas!$T$2:$AD$92,6,0)</f>
        <v>1.1.1</v>
      </c>
      <c r="Q83" s="15" t="str">
        <f>VLOOKUP($G83,Programas!$T$2:$AD$92,7,0)</f>
        <v>REMUNERACIONES</v>
      </c>
      <c r="R83" s="15" t="str">
        <f>VLOOKUP($G83,Programas!$T$2:$AD$92,8,0)</f>
        <v>1.1</v>
      </c>
      <c r="S83" s="15" t="str">
        <f>VLOOKUP($G83,Programas!$T$2:$AD$92,9,0)</f>
        <v>GASTOS DE CONSUMO</v>
      </c>
      <c r="T83" s="15" t="str">
        <f>VLOOKUP($G83,Programas!$T$2:$AD$92,10,0)</f>
        <v>1</v>
      </c>
      <c r="U83" s="14">
        <v>2943873.36</v>
      </c>
      <c r="W83" s="19"/>
    </row>
    <row r="84" spans="1:23" hidden="1" x14ac:dyDescent="0.25">
      <c r="A84" s="15" t="str">
        <f t="shared" si="6"/>
        <v>0005-0</v>
      </c>
      <c r="B84" s="15" t="str">
        <f>VLOOKUP(A84,Programas!$I$2:$K$8,2,0)</f>
        <v>0 - Remuneraciones</v>
      </c>
      <c r="C84" s="15" t="str">
        <f t="shared" si="7"/>
        <v>0005-0-03</v>
      </c>
      <c r="D84" s="15" t="s">
        <v>834</v>
      </c>
      <c r="E84" s="15" t="str">
        <f>VLOOKUP(C84,Programas!$P$2:$Q$32,2,0)</f>
        <v>INCENTIVOS SALARIALES</v>
      </c>
      <c r="F84" s="111" t="s">
        <v>115</v>
      </c>
      <c r="G84" s="15" t="str">
        <f t="shared" si="8"/>
        <v>0005-0-03-04</v>
      </c>
      <c r="H84" s="15" t="str">
        <f t="shared" si="9"/>
        <v>0.03.04</v>
      </c>
      <c r="I84" s="15" t="str">
        <f>VLOOKUP(G84,Programas!$T$2:$V$94,3,0)</f>
        <v>Salario escolar</v>
      </c>
      <c r="J84" s="15" t="str">
        <f t="shared" si="10"/>
        <v>01</v>
      </c>
      <c r="K84" s="15" t="str">
        <f t="shared" si="11"/>
        <v>13</v>
      </c>
      <c r="L84" s="15" t="str">
        <f>VLOOKUP(K84,Programas!$A$2:$B$21,2,0)</f>
        <v>01 Sistema de Emergencias 9-1-1</v>
      </c>
      <c r="M84" s="15" t="str">
        <f>VLOOKUP($G84,Programas!$T$2:$AD$92,3,0)</f>
        <v>Salario escolar</v>
      </c>
      <c r="N84" s="15" t="str">
        <f>VLOOKUP($G84,Programas!$T$2:$AD$92,4,0)</f>
        <v>1.1.1.1</v>
      </c>
      <c r="O84" s="15" t="str">
        <f>VLOOKUP($G84,Programas!$T$2:$AD$92,5,0)</f>
        <v xml:space="preserve">Sueldos y salarios </v>
      </c>
      <c r="P84" s="15" t="str">
        <f>VLOOKUP($G84,Programas!$T$2:$AD$92,6,0)</f>
        <v>1.1.1</v>
      </c>
      <c r="Q84" s="15" t="str">
        <f>VLOOKUP($G84,Programas!$T$2:$AD$92,7,0)</f>
        <v>REMUNERACIONES</v>
      </c>
      <c r="R84" s="15" t="str">
        <f>VLOOKUP($G84,Programas!$T$2:$AD$92,8,0)</f>
        <v>1.1</v>
      </c>
      <c r="S84" s="15" t="str">
        <f>VLOOKUP($G84,Programas!$T$2:$AD$92,9,0)</f>
        <v>GASTOS DE CONSUMO</v>
      </c>
      <c r="T84" s="15" t="str">
        <f>VLOOKUP($G84,Programas!$T$2:$AD$92,10,0)</f>
        <v>1</v>
      </c>
      <c r="U84" s="14">
        <v>3762084.12</v>
      </c>
      <c r="W84" s="19"/>
    </row>
    <row r="85" spans="1:23" hidden="1" x14ac:dyDescent="0.25">
      <c r="A85" s="15" t="str">
        <f t="shared" si="6"/>
        <v>0005-0</v>
      </c>
      <c r="B85" s="15" t="str">
        <f>VLOOKUP(A85,Programas!$I$2:$K$8,2,0)</f>
        <v>0 - Remuneraciones</v>
      </c>
      <c r="C85" s="15" t="str">
        <f t="shared" si="7"/>
        <v>0005-0-03</v>
      </c>
      <c r="D85" s="15" t="s">
        <v>834</v>
      </c>
      <c r="E85" s="15" t="str">
        <f>VLOOKUP(C85,Programas!$P$2:$Q$32,2,0)</f>
        <v>INCENTIVOS SALARIALES</v>
      </c>
      <c r="F85" s="111" t="s">
        <v>116</v>
      </c>
      <c r="G85" s="15" t="str">
        <f t="shared" si="8"/>
        <v>0005-0-03-04</v>
      </c>
      <c r="H85" s="15" t="str">
        <f t="shared" si="9"/>
        <v>0.03.04</v>
      </c>
      <c r="I85" s="15" t="str">
        <f>VLOOKUP(G85,Programas!$T$2:$V$94,3,0)</f>
        <v>Salario escolar</v>
      </c>
      <c r="J85" s="15" t="str">
        <f t="shared" si="10"/>
        <v>01</v>
      </c>
      <c r="K85" s="15" t="str">
        <f t="shared" si="11"/>
        <v>14</v>
      </c>
      <c r="L85" s="15" t="str">
        <f>VLOOKUP(K85,Programas!$A$2:$B$21,2,0)</f>
        <v>01 Sistema de Emergencias 9-1-1</v>
      </c>
      <c r="M85" s="15" t="str">
        <f>VLOOKUP($G85,Programas!$T$2:$AD$92,3,0)</f>
        <v>Salario escolar</v>
      </c>
      <c r="N85" s="15" t="str">
        <f>VLOOKUP($G85,Programas!$T$2:$AD$92,4,0)</f>
        <v>1.1.1.1</v>
      </c>
      <c r="O85" s="15" t="str">
        <f>VLOOKUP($G85,Programas!$T$2:$AD$92,5,0)</f>
        <v xml:space="preserve">Sueldos y salarios </v>
      </c>
      <c r="P85" s="15" t="str">
        <f>VLOOKUP($G85,Programas!$T$2:$AD$92,6,0)</f>
        <v>1.1.1</v>
      </c>
      <c r="Q85" s="15" t="str">
        <f>VLOOKUP($G85,Programas!$T$2:$AD$92,7,0)</f>
        <v>REMUNERACIONES</v>
      </c>
      <c r="R85" s="15" t="str">
        <f>VLOOKUP($G85,Programas!$T$2:$AD$92,8,0)</f>
        <v>1.1</v>
      </c>
      <c r="S85" s="15" t="str">
        <f>VLOOKUP($G85,Programas!$T$2:$AD$92,9,0)</f>
        <v>GASTOS DE CONSUMO</v>
      </c>
      <c r="T85" s="15" t="str">
        <f>VLOOKUP($G85,Programas!$T$2:$AD$92,10,0)</f>
        <v>1</v>
      </c>
      <c r="U85" s="14">
        <v>97295006.159999996</v>
      </c>
      <c r="W85" s="19"/>
    </row>
    <row r="86" spans="1:23" hidden="1" x14ac:dyDescent="0.25">
      <c r="A86" s="15" t="str">
        <f t="shared" si="6"/>
        <v>0005-0</v>
      </c>
      <c r="B86" s="15" t="str">
        <f>VLOOKUP(A86,Programas!$I$2:$K$8,2,0)</f>
        <v>0 - Remuneraciones</v>
      </c>
      <c r="C86" s="15" t="str">
        <f t="shared" si="7"/>
        <v>0005-0-03</v>
      </c>
      <c r="D86" s="15" t="s">
        <v>834</v>
      </c>
      <c r="E86" s="15" t="str">
        <f>VLOOKUP(C86,Programas!$P$2:$Q$32,2,0)</f>
        <v>INCENTIVOS SALARIALES</v>
      </c>
      <c r="F86" s="111" t="s">
        <v>117</v>
      </c>
      <c r="G86" s="15" t="str">
        <f t="shared" si="8"/>
        <v>0005-0-03-04</v>
      </c>
      <c r="H86" s="15" t="str">
        <f t="shared" si="9"/>
        <v>0.03.04</v>
      </c>
      <c r="I86" s="15" t="str">
        <f>VLOOKUP(G86,Programas!$T$2:$V$94,3,0)</f>
        <v>Salario escolar</v>
      </c>
      <c r="J86" s="15" t="str">
        <f t="shared" si="10"/>
        <v>01</v>
      </c>
      <c r="K86" s="15" t="str">
        <f t="shared" si="11"/>
        <v>15</v>
      </c>
      <c r="L86" s="15" t="str">
        <f>VLOOKUP(K86,Programas!$A$2:$B$21,2,0)</f>
        <v>01 Sistema de Emergencias 9-1-1</v>
      </c>
      <c r="M86" s="15" t="str">
        <f>VLOOKUP($G86,Programas!$T$2:$AD$92,3,0)</f>
        <v>Salario escolar</v>
      </c>
      <c r="N86" s="15" t="str">
        <f>VLOOKUP($G86,Programas!$T$2:$AD$92,4,0)</f>
        <v>1.1.1.1</v>
      </c>
      <c r="O86" s="15" t="str">
        <f>VLOOKUP($G86,Programas!$T$2:$AD$92,5,0)</f>
        <v xml:space="preserve">Sueldos y salarios </v>
      </c>
      <c r="P86" s="15" t="str">
        <f>VLOOKUP($G86,Programas!$T$2:$AD$92,6,0)</f>
        <v>1.1.1</v>
      </c>
      <c r="Q86" s="15" t="str">
        <f>VLOOKUP($G86,Programas!$T$2:$AD$92,7,0)</f>
        <v>REMUNERACIONES</v>
      </c>
      <c r="R86" s="15" t="str">
        <f>VLOOKUP($G86,Programas!$T$2:$AD$92,8,0)</f>
        <v>1.1</v>
      </c>
      <c r="S86" s="15" t="str">
        <f>VLOOKUP($G86,Programas!$T$2:$AD$92,9,0)</f>
        <v>GASTOS DE CONSUMO</v>
      </c>
      <c r="T86" s="15" t="str">
        <f>VLOOKUP($G86,Programas!$T$2:$AD$92,10,0)</f>
        <v>1</v>
      </c>
      <c r="U86" s="14">
        <v>10299492.119999999</v>
      </c>
      <c r="W86" s="19"/>
    </row>
    <row r="87" spans="1:23" hidden="1" x14ac:dyDescent="0.25">
      <c r="A87" s="15" t="str">
        <f t="shared" si="6"/>
        <v>0005-0</v>
      </c>
      <c r="B87" s="15" t="str">
        <f>VLOOKUP(A87,Programas!$I$2:$K$8,2,0)</f>
        <v>0 - Remuneraciones</v>
      </c>
      <c r="C87" s="15" t="str">
        <f t="shared" si="7"/>
        <v>0005-0-03</v>
      </c>
      <c r="D87" s="15" t="s">
        <v>834</v>
      </c>
      <c r="E87" s="15" t="str">
        <f>VLOOKUP(C87,Programas!$P$2:$Q$32,2,0)</f>
        <v>INCENTIVOS SALARIALES</v>
      </c>
      <c r="F87" s="111" t="s">
        <v>118</v>
      </c>
      <c r="G87" s="15" t="str">
        <f t="shared" si="8"/>
        <v>0005-0-03-04</v>
      </c>
      <c r="H87" s="15" t="str">
        <f t="shared" si="9"/>
        <v>0.03.04</v>
      </c>
      <c r="I87" s="15" t="str">
        <f>VLOOKUP(G87,Programas!$T$2:$V$94,3,0)</f>
        <v>Salario escolar</v>
      </c>
      <c r="J87" s="15" t="str">
        <f t="shared" si="10"/>
        <v>01</v>
      </c>
      <c r="K87" s="15" t="str">
        <f t="shared" si="11"/>
        <v>16</v>
      </c>
      <c r="L87" s="15" t="str">
        <f>VLOOKUP(K87,Programas!$A$2:$B$21,2,0)</f>
        <v>01 Sistema de Emergencias 9-1-1</v>
      </c>
      <c r="M87" s="15" t="str">
        <f>VLOOKUP($G87,Programas!$T$2:$AD$92,3,0)</f>
        <v>Salario escolar</v>
      </c>
      <c r="N87" s="15" t="str">
        <f>VLOOKUP($G87,Programas!$T$2:$AD$92,4,0)</f>
        <v>1.1.1.1</v>
      </c>
      <c r="O87" s="15" t="str">
        <f>VLOOKUP($G87,Programas!$T$2:$AD$92,5,0)</f>
        <v xml:space="preserve">Sueldos y salarios </v>
      </c>
      <c r="P87" s="15" t="str">
        <f>VLOOKUP($G87,Programas!$T$2:$AD$92,6,0)</f>
        <v>1.1.1</v>
      </c>
      <c r="Q87" s="15" t="str">
        <f>VLOOKUP($G87,Programas!$T$2:$AD$92,7,0)</f>
        <v>REMUNERACIONES</v>
      </c>
      <c r="R87" s="15" t="str">
        <f>VLOOKUP($G87,Programas!$T$2:$AD$92,8,0)</f>
        <v>1.1</v>
      </c>
      <c r="S87" s="15" t="str">
        <f>VLOOKUP($G87,Programas!$T$2:$AD$92,9,0)</f>
        <v>GASTOS DE CONSUMO</v>
      </c>
      <c r="T87" s="15" t="str">
        <f>VLOOKUP($G87,Programas!$T$2:$AD$92,10,0)</f>
        <v>1</v>
      </c>
      <c r="U87" s="14">
        <v>3183957</v>
      </c>
      <c r="W87" s="19"/>
    </row>
    <row r="88" spans="1:23" hidden="1" x14ac:dyDescent="0.25">
      <c r="A88" s="15" t="str">
        <f t="shared" si="6"/>
        <v>0005-0</v>
      </c>
      <c r="B88" s="15" t="str">
        <f>VLOOKUP(A88,Programas!$I$2:$K$8,2,0)</f>
        <v>0 - Remuneraciones</v>
      </c>
      <c r="C88" s="15" t="str">
        <f t="shared" si="7"/>
        <v>0005-0-03</v>
      </c>
      <c r="D88" s="15" t="s">
        <v>834</v>
      </c>
      <c r="E88" s="15" t="str">
        <f>VLOOKUP(C88,Programas!$P$2:$Q$32,2,0)</f>
        <v>INCENTIVOS SALARIALES</v>
      </c>
      <c r="F88" s="111" t="s">
        <v>120</v>
      </c>
      <c r="G88" s="15" t="str">
        <f t="shared" si="8"/>
        <v>0005-0-03-04</v>
      </c>
      <c r="H88" s="15" t="str">
        <f t="shared" si="9"/>
        <v>0.03.04</v>
      </c>
      <c r="I88" s="15" t="str">
        <f>VLOOKUP(G88,Programas!$T$2:$V$94,3,0)</f>
        <v>Salario escolar</v>
      </c>
      <c r="J88" s="15" t="str">
        <f t="shared" si="10"/>
        <v>01</v>
      </c>
      <c r="K88" s="15" t="str">
        <f t="shared" si="11"/>
        <v>18</v>
      </c>
      <c r="L88" s="15" t="str">
        <f>VLOOKUP(K88,Programas!$A$2:$B$21,2,0)</f>
        <v>01 Sistema de Emergencias 9-1-1</v>
      </c>
      <c r="M88" s="15" t="str">
        <f>VLOOKUP($G88,Programas!$T$2:$AD$92,3,0)</f>
        <v>Salario escolar</v>
      </c>
      <c r="N88" s="15" t="str">
        <f>VLOOKUP($G88,Programas!$T$2:$AD$92,4,0)</f>
        <v>1.1.1.1</v>
      </c>
      <c r="O88" s="15" t="str">
        <f>VLOOKUP($G88,Programas!$T$2:$AD$92,5,0)</f>
        <v xml:space="preserve">Sueldos y salarios </v>
      </c>
      <c r="P88" s="15" t="str">
        <f>VLOOKUP($G88,Programas!$T$2:$AD$92,6,0)</f>
        <v>1.1.1</v>
      </c>
      <c r="Q88" s="15" t="str">
        <f>VLOOKUP($G88,Programas!$T$2:$AD$92,7,0)</f>
        <v>REMUNERACIONES</v>
      </c>
      <c r="R88" s="15" t="str">
        <f>VLOOKUP($G88,Programas!$T$2:$AD$92,8,0)</f>
        <v>1.1</v>
      </c>
      <c r="S88" s="15" t="str">
        <f>VLOOKUP($G88,Programas!$T$2:$AD$92,9,0)</f>
        <v>GASTOS DE CONSUMO</v>
      </c>
      <c r="T88" s="15" t="str">
        <f>VLOOKUP($G88,Programas!$T$2:$AD$92,10,0)</f>
        <v>1</v>
      </c>
      <c r="U88" s="14">
        <v>2313095.64</v>
      </c>
      <c r="W88" s="19"/>
    </row>
    <row r="89" spans="1:23" hidden="1" x14ac:dyDescent="0.25">
      <c r="A89" s="15" t="str">
        <f t="shared" si="6"/>
        <v>0005-0</v>
      </c>
      <c r="B89" s="15" t="str">
        <f>VLOOKUP(A89,Programas!$I$2:$K$8,2,0)</f>
        <v>0 - Remuneraciones</v>
      </c>
      <c r="C89" s="15" t="str">
        <f t="shared" si="7"/>
        <v>0005-0-03</v>
      </c>
      <c r="D89" s="15" t="s">
        <v>834</v>
      </c>
      <c r="E89" s="15" t="str">
        <f>VLOOKUP(C89,Programas!$P$2:$Q$32,2,0)</f>
        <v>INCENTIVOS SALARIALES</v>
      </c>
      <c r="F89" s="111" t="s">
        <v>121</v>
      </c>
      <c r="G89" s="15" t="str">
        <f t="shared" si="8"/>
        <v>0005-0-03-04</v>
      </c>
      <c r="H89" s="15" t="str">
        <f t="shared" si="9"/>
        <v>0.03.04</v>
      </c>
      <c r="I89" s="15" t="str">
        <f>VLOOKUP(G89,Programas!$T$2:$V$94,3,0)</f>
        <v>Salario escolar</v>
      </c>
      <c r="J89" s="15" t="str">
        <f t="shared" si="10"/>
        <v>01</v>
      </c>
      <c r="K89" s="15" t="str">
        <f t="shared" si="11"/>
        <v>19</v>
      </c>
      <c r="L89" s="15" t="str">
        <f>VLOOKUP(K89,Programas!$A$2:$B$21,2,0)</f>
        <v>01 Sistema de Emergencias 9-1-1</v>
      </c>
      <c r="M89" s="15" t="str">
        <f>VLOOKUP($G89,Programas!$T$2:$AD$92,3,0)</f>
        <v>Salario escolar</v>
      </c>
      <c r="N89" s="15" t="str">
        <f>VLOOKUP($G89,Programas!$T$2:$AD$92,4,0)</f>
        <v>1.1.1.1</v>
      </c>
      <c r="O89" s="15" t="str">
        <f>VLOOKUP($G89,Programas!$T$2:$AD$92,5,0)</f>
        <v xml:space="preserve">Sueldos y salarios </v>
      </c>
      <c r="P89" s="15" t="str">
        <f>VLOOKUP($G89,Programas!$T$2:$AD$92,6,0)</f>
        <v>1.1.1</v>
      </c>
      <c r="Q89" s="15" t="str">
        <f>VLOOKUP($G89,Programas!$T$2:$AD$92,7,0)</f>
        <v>REMUNERACIONES</v>
      </c>
      <c r="R89" s="15" t="str">
        <f>VLOOKUP($G89,Programas!$T$2:$AD$92,8,0)</f>
        <v>1.1</v>
      </c>
      <c r="S89" s="15" t="str">
        <f>VLOOKUP($G89,Programas!$T$2:$AD$92,9,0)</f>
        <v>GASTOS DE CONSUMO</v>
      </c>
      <c r="T89" s="15" t="str">
        <f>VLOOKUP($G89,Programas!$T$2:$AD$92,10,0)</f>
        <v>1</v>
      </c>
      <c r="U89" s="14">
        <v>1404554.04</v>
      </c>
      <c r="W89" s="19"/>
    </row>
    <row r="90" spans="1:23" hidden="1" x14ac:dyDescent="0.25">
      <c r="A90" s="15" t="str">
        <f t="shared" si="6"/>
        <v>0005-0</v>
      </c>
      <c r="B90" s="15" t="str">
        <f>VLOOKUP(A90,Programas!$I$2:$K$8,2,0)</f>
        <v>0 - Remuneraciones</v>
      </c>
      <c r="C90" s="15" t="str">
        <f t="shared" si="7"/>
        <v>0005-0-03</v>
      </c>
      <c r="D90" s="15" t="s">
        <v>834</v>
      </c>
      <c r="E90" s="15" t="str">
        <f>VLOOKUP(C90,Programas!$P$2:$Q$32,2,0)</f>
        <v>INCENTIVOS SALARIALES</v>
      </c>
      <c r="F90" s="111" t="s">
        <v>122</v>
      </c>
      <c r="G90" s="15" t="str">
        <f t="shared" si="8"/>
        <v>0005-0-03-04</v>
      </c>
      <c r="H90" s="15" t="str">
        <f t="shared" si="9"/>
        <v>0.03.04</v>
      </c>
      <c r="I90" s="15" t="str">
        <f>VLOOKUP(G90,Programas!$T$2:$V$94,3,0)</f>
        <v>Salario escolar</v>
      </c>
      <c r="J90" s="15" t="str">
        <f t="shared" si="10"/>
        <v>01</v>
      </c>
      <c r="K90" s="15" t="str">
        <f t="shared" si="11"/>
        <v>20</v>
      </c>
      <c r="L90" s="15" t="str">
        <f>VLOOKUP(K90,Programas!$A$2:$B$21,2,0)</f>
        <v>01 Sistema de Emergencias 9-1-1</v>
      </c>
      <c r="M90" s="15" t="str">
        <f>VLOOKUP($G90,Programas!$T$2:$AD$92,3,0)</f>
        <v>Salario escolar</v>
      </c>
      <c r="N90" s="15" t="str">
        <f>VLOOKUP($G90,Programas!$T$2:$AD$92,4,0)</f>
        <v>1.1.1.1</v>
      </c>
      <c r="O90" s="15" t="str">
        <f>VLOOKUP($G90,Programas!$T$2:$AD$92,5,0)</f>
        <v xml:space="preserve">Sueldos y salarios </v>
      </c>
      <c r="P90" s="15" t="str">
        <f>VLOOKUP($G90,Programas!$T$2:$AD$92,6,0)</f>
        <v>1.1.1</v>
      </c>
      <c r="Q90" s="15" t="str">
        <f>VLOOKUP($G90,Programas!$T$2:$AD$92,7,0)</f>
        <v>REMUNERACIONES</v>
      </c>
      <c r="R90" s="15" t="str">
        <f>VLOOKUP($G90,Programas!$T$2:$AD$92,8,0)</f>
        <v>1.1</v>
      </c>
      <c r="S90" s="15" t="str">
        <f>VLOOKUP($G90,Programas!$T$2:$AD$92,9,0)</f>
        <v>GASTOS DE CONSUMO</v>
      </c>
      <c r="T90" s="15" t="str">
        <f>VLOOKUP($G90,Programas!$T$2:$AD$92,10,0)</f>
        <v>1</v>
      </c>
      <c r="U90" s="14">
        <v>469441.56</v>
      </c>
      <c r="W90" s="19"/>
    </row>
    <row r="91" spans="1:23" hidden="1" x14ac:dyDescent="0.25">
      <c r="A91" s="15" t="str">
        <f t="shared" si="6"/>
        <v>0005-0</v>
      </c>
      <c r="B91" s="15" t="str">
        <f>VLOOKUP(A91,Programas!$I$2:$K$8,2,0)</f>
        <v>0 - Remuneraciones</v>
      </c>
      <c r="C91" s="15" t="str">
        <f t="shared" si="7"/>
        <v>0005-0-03</v>
      </c>
      <c r="D91" s="15" t="s">
        <v>834</v>
      </c>
      <c r="E91" s="15" t="str">
        <f>VLOOKUP(C91,Programas!$P$2:$Q$32,2,0)</f>
        <v>INCENTIVOS SALARIALES</v>
      </c>
      <c r="F91" s="111" t="s">
        <v>123</v>
      </c>
      <c r="G91" s="15" t="str">
        <f t="shared" si="8"/>
        <v>0005-0-03-99</v>
      </c>
      <c r="H91" s="15" t="str">
        <f t="shared" si="9"/>
        <v>0.03.99</v>
      </c>
      <c r="I91" s="15" t="str">
        <f>VLOOKUP(G91,Programas!$T$2:$V$94,3,0)</f>
        <v>Otros incentivos salariales</v>
      </c>
      <c r="J91" s="15" t="str">
        <f t="shared" si="10"/>
        <v>01</v>
      </c>
      <c r="K91" s="15" t="str">
        <f t="shared" si="11"/>
        <v>01</v>
      </c>
      <c r="L91" s="15" t="str">
        <f>VLOOKUP(K91,Programas!$A$2:$B$21,2,0)</f>
        <v>01 Sistema de Emergencias 9-1-1</v>
      </c>
      <c r="M91" s="15" t="str">
        <f>VLOOKUP($G91,Programas!$T$2:$AD$92,3,0)</f>
        <v>Otros incentivos salariales</v>
      </c>
      <c r="N91" s="15" t="str">
        <f>VLOOKUP($G91,Programas!$T$2:$AD$92,4,0)</f>
        <v>1.1.1.1</v>
      </c>
      <c r="O91" s="15" t="str">
        <f>VLOOKUP($G91,Programas!$T$2:$AD$92,5,0)</f>
        <v xml:space="preserve">Sueldos y salarios </v>
      </c>
      <c r="P91" s="15" t="str">
        <f>VLOOKUP($G91,Programas!$T$2:$AD$92,6,0)</f>
        <v>1.1.1</v>
      </c>
      <c r="Q91" s="15" t="str">
        <f>VLOOKUP($G91,Programas!$T$2:$AD$92,7,0)</f>
        <v>REMUNERACIONES</v>
      </c>
      <c r="R91" s="15" t="str">
        <f>VLOOKUP($G91,Programas!$T$2:$AD$92,8,0)</f>
        <v>1.1</v>
      </c>
      <c r="S91" s="15" t="str">
        <f>VLOOKUP($G91,Programas!$T$2:$AD$92,9,0)</f>
        <v>GASTOS DE CONSUMO</v>
      </c>
      <c r="T91" s="15" t="str">
        <f>VLOOKUP($G91,Programas!$T$2:$AD$92,10,0)</f>
        <v>1</v>
      </c>
      <c r="U91" s="14">
        <v>2147128.4400000004</v>
      </c>
      <c r="W91" s="19"/>
    </row>
    <row r="92" spans="1:23" hidden="1" x14ac:dyDescent="0.25">
      <c r="A92" s="15" t="str">
        <f t="shared" si="6"/>
        <v>0005-0</v>
      </c>
      <c r="B92" s="15" t="str">
        <f>VLOOKUP(A92,Programas!$I$2:$K$8,2,0)</f>
        <v>0 - Remuneraciones</v>
      </c>
      <c r="C92" s="15" t="str">
        <f t="shared" si="7"/>
        <v>0005-0-03</v>
      </c>
      <c r="D92" s="15" t="s">
        <v>834</v>
      </c>
      <c r="E92" s="15" t="str">
        <f>VLOOKUP(C92,Programas!$P$2:$Q$32,2,0)</f>
        <v>INCENTIVOS SALARIALES</v>
      </c>
      <c r="F92" s="111" t="s">
        <v>124</v>
      </c>
      <c r="G92" s="15" t="str">
        <f t="shared" si="8"/>
        <v>0005-0-03-99</v>
      </c>
      <c r="H92" s="15" t="str">
        <f t="shared" si="9"/>
        <v>0.03.99</v>
      </c>
      <c r="I92" s="15" t="str">
        <f>VLOOKUP(G92,Programas!$T$2:$V$94,3,0)</f>
        <v>Otros incentivos salariales</v>
      </c>
      <c r="J92" s="15" t="str">
        <f t="shared" si="10"/>
        <v>01</v>
      </c>
      <c r="K92" s="15" t="str">
        <f t="shared" si="11"/>
        <v>02</v>
      </c>
      <c r="L92" s="15" t="str">
        <f>VLOOKUP(K92,Programas!$A$2:$B$21,2,0)</f>
        <v>01 Sistema de Emergencias 9-1-1</v>
      </c>
      <c r="M92" s="15" t="str">
        <f>VLOOKUP($G92,Programas!$T$2:$AD$92,3,0)</f>
        <v>Otros incentivos salariales</v>
      </c>
      <c r="N92" s="15" t="str">
        <f>VLOOKUP($G92,Programas!$T$2:$AD$92,4,0)</f>
        <v>1.1.1.1</v>
      </c>
      <c r="O92" s="15" t="str">
        <f>VLOOKUP($G92,Programas!$T$2:$AD$92,5,0)</f>
        <v xml:space="preserve">Sueldos y salarios </v>
      </c>
      <c r="P92" s="15" t="str">
        <f>VLOOKUP($G92,Programas!$T$2:$AD$92,6,0)</f>
        <v>1.1.1</v>
      </c>
      <c r="Q92" s="15" t="str">
        <f>VLOOKUP($G92,Programas!$T$2:$AD$92,7,0)</f>
        <v>REMUNERACIONES</v>
      </c>
      <c r="R92" s="15" t="str">
        <f>VLOOKUP($G92,Programas!$T$2:$AD$92,8,0)</f>
        <v>1.1</v>
      </c>
      <c r="S92" s="15" t="str">
        <f>VLOOKUP($G92,Programas!$T$2:$AD$92,9,0)</f>
        <v>GASTOS DE CONSUMO</v>
      </c>
      <c r="T92" s="15" t="str">
        <f>VLOOKUP($G92,Programas!$T$2:$AD$92,10,0)</f>
        <v>1</v>
      </c>
      <c r="U92" s="14">
        <v>557444.88</v>
      </c>
      <c r="W92" s="19"/>
    </row>
    <row r="93" spans="1:23" hidden="1" x14ac:dyDescent="0.25">
      <c r="A93" s="15" t="str">
        <f t="shared" si="6"/>
        <v>0005-0</v>
      </c>
      <c r="B93" s="15" t="str">
        <f>VLOOKUP(A93,Programas!$I$2:$K$8,2,0)</f>
        <v>0 - Remuneraciones</v>
      </c>
      <c r="C93" s="15" t="str">
        <f t="shared" si="7"/>
        <v>0005-0-03</v>
      </c>
      <c r="D93" s="15" t="s">
        <v>834</v>
      </c>
      <c r="E93" s="15" t="str">
        <f>VLOOKUP(C93,Programas!$P$2:$Q$32,2,0)</f>
        <v>INCENTIVOS SALARIALES</v>
      </c>
      <c r="F93" s="111" t="s">
        <v>125</v>
      </c>
      <c r="G93" s="15" t="str">
        <f t="shared" si="8"/>
        <v>0005-0-03-99</v>
      </c>
      <c r="H93" s="15" t="str">
        <f t="shared" si="9"/>
        <v>0.03.99</v>
      </c>
      <c r="I93" s="15" t="str">
        <f>VLOOKUP(G93,Programas!$T$2:$V$94,3,0)</f>
        <v>Otros incentivos salariales</v>
      </c>
      <c r="J93" s="15" t="str">
        <f t="shared" si="10"/>
        <v>01</v>
      </c>
      <c r="K93" s="15" t="str">
        <f t="shared" si="11"/>
        <v>03</v>
      </c>
      <c r="L93" s="15" t="str">
        <f>VLOOKUP(K93,Programas!$A$2:$B$21,2,0)</f>
        <v>01 Sistema de Emergencias 9-1-1</v>
      </c>
      <c r="M93" s="15" t="str">
        <f>VLOOKUP($G93,Programas!$T$2:$AD$92,3,0)</f>
        <v>Otros incentivos salariales</v>
      </c>
      <c r="N93" s="15" t="str">
        <f>VLOOKUP($G93,Programas!$T$2:$AD$92,4,0)</f>
        <v>1.1.1.1</v>
      </c>
      <c r="O93" s="15" t="str">
        <f>VLOOKUP($G93,Programas!$T$2:$AD$92,5,0)</f>
        <v xml:space="preserve">Sueldos y salarios </v>
      </c>
      <c r="P93" s="15" t="str">
        <f>VLOOKUP($G93,Programas!$T$2:$AD$92,6,0)</f>
        <v>1.1.1</v>
      </c>
      <c r="Q93" s="15" t="str">
        <f>VLOOKUP($G93,Programas!$T$2:$AD$92,7,0)</f>
        <v>REMUNERACIONES</v>
      </c>
      <c r="R93" s="15" t="str">
        <f>VLOOKUP($G93,Programas!$T$2:$AD$92,8,0)</f>
        <v>1.1</v>
      </c>
      <c r="S93" s="15" t="str">
        <f>VLOOKUP($G93,Programas!$T$2:$AD$92,9,0)</f>
        <v>GASTOS DE CONSUMO</v>
      </c>
      <c r="T93" s="15" t="str">
        <f>VLOOKUP($G93,Programas!$T$2:$AD$92,10,0)</f>
        <v>1</v>
      </c>
      <c r="U93" s="14">
        <v>1784864.8800000001</v>
      </c>
      <c r="W93" s="19"/>
    </row>
    <row r="94" spans="1:23" hidden="1" x14ac:dyDescent="0.25">
      <c r="A94" s="15" t="str">
        <f t="shared" si="6"/>
        <v>0005-0</v>
      </c>
      <c r="B94" s="15" t="str">
        <f>VLOOKUP(A94,Programas!$I$2:$K$8,2,0)</f>
        <v>0 - Remuneraciones</v>
      </c>
      <c r="C94" s="15" t="str">
        <f t="shared" si="7"/>
        <v>0005-0-03</v>
      </c>
      <c r="D94" s="15" t="s">
        <v>834</v>
      </c>
      <c r="E94" s="15" t="str">
        <f>VLOOKUP(C94,Programas!$P$2:$Q$32,2,0)</f>
        <v>INCENTIVOS SALARIALES</v>
      </c>
      <c r="F94" s="111" t="s">
        <v>126</v>
      </c>
      <c r="G94" s="15" t="str">
        <f t="shared" si="8"/>
        <v>0005-0-03-99</v>
      </c>
      <c r="H94" s="15" t="str">
        <f t="shared" si="9"/>
        <v>0.03.99</v>
      </c>
      <c r="I94" s="15" t="str">
        <f>VLOOKUP(G94,Programas!$T$2:$V$94,3,0)</f>
        <v>Otros incentivos salariales</v>
      </c>
      <c r="J94" s="15" t="str">
        <f t="shared" si="10"/>
        <v>01</v>
      </c>
      <c r="K94" s="15" t="str">
        <f t="shared" si="11"/>
        <v>04</v>
      </c>
      <c r="L94" s="15" t="str">
        <f>VLOOKUP(K94,Programas!$A$2:$B$21,2,0)</f>
        <v>01 Sistema de Emergencias 9-1-1</v>
      </c>
      <c r="M94" s="15" t="str">
        <f>VLOOKUP($G94,Programas!$T$2:$AD$92,3,0)</f>
        <v>Otros incentivos salariales</v>
      </c>
      <c r="N94" s="15" t="str">
        <f>VLOOKUP($G94,Programas!$T$2:$AD$92,4,0)</f>
        <v>1.1.1.1</v>
      </c>
      <c r="O94" s="15" t="str">
        <f>VLOOKUP($G94,Programas!$T$2:$AD$92,5,0)</f>
        <v xml:space="preserve">Sueldos y salarios </v>
      </c>
      <c r="P94" s="15" t="str">
        <f>VLOOKUP($G94,Programas!$T$2:$AD$92,6,0)</f>
        <v>1.1.1</v>
      </c>
      <c r="Q94" s="15" t="str">
        <f>VLOOKUP($G94,Programas!$T$2:$AD$92,7,0)</f>
        <v>REMUNERACIONES</v>
      </c>
      <c r="R94" s="15" t="str">
        <f>VLOOKUP($G94,Programas!$T$2:$AD$92,8,0)</f>
        <v>1.1</v>
      </c>
      <c r="S94" s="15" t="str">
        <f>VLOOKUP($G94,Programas!$T$2:$AD$92,9,0)</f>
        <v>GASTOS DE CONSUMO</v>
      </c>
      <c r="T94" s="15" t="str">
        <f>VLOOKUP($G94,Programas!$T$2:$AD$92,10,0)</f>
        <v>1</v>
      </c>
      <c r="U94" s="14">
        <v>2748023.52</v>
      </c>
      <c r="W94" s="19"/>
    </row>
    <row r="95" spans="1:23" hidden="1" x14ac:dyDescent="0.25">
      <c r="A95" s="15" t="str">
        <f t="shared" si="6"/>
        <v>0005-0</v>
      </c>
      <c r="B95" s="15" t="str">
        <f>VLOOKUP(A95,Programas!$I$2:$K$8,2,0)</f>
        <v>0 - Remuneraciones</v>
      </c>
      <c r="C95" s="15" t="str">
        <f t="shared" si="7"/>
        <v>0005-0-03</v>
      </c>
      <c r="D95" s="15" t="s">
        <v>834</v>
      </c>
      <c r="E95" s="15" t="str">
        <f>VLOOKUP(C95,Programas!$P$2:$Q$32,2,0)</f>
        <v>INCENTIVOS SALARIALES</v>
      </c>
      <c r="F95" s="112" t="s">
        <v>127</v>
      </c>
      <c r="G95" s="15" t="str">
        <f t="shared" si="8"/>
        <v>0005-0-03-99</v>
      </c>
      <c r="H95" s="15" t="str">
        <f t="shared" si="9"/>
        <v>0.03.99</v>
      </c>
      <c r="I95" s="15" t="str">
        <f>VLOOKUP(G95,Programas!$T$2:$V$94,3,0)</f>
        <v>Otros incentivos salariales</v>
      </c>
      <c r="J95" s="15" t="str">
        <f t="shared" si="10"/>
        <v>01</v>
      </c>
      <c r="K95" s="15" t="str">
        <f t="shared" si="11"/>
        <v>06</v>
      </c>
      <c r="L95" s="15" t="str">
        <f>VLOOKUP(K95,Programas!$A$2:$B$21,2,0)</f>
        <v>01 Sistema de Emergencias 9-1-1</v>
      </c>
      <c r="M95" s="15" t="str">
        <f>VLOOKUP($G95,Programas!$T$2:$AD$92,3,0)</f>
        <v>Otros incentivos salariales</v>
      </c>
      <c r="N95" s="15" t="str">
        <f>VLOOKUP($G95,Programas!$T$2:$AD$92,4,0)</f>
        <v>1.1.1.1</v>
      </c>
      <c r="O95" s="15" t="str">
        <f>VLOOKUP($G95,Programas!$T$2:$AD$92,5,0)</f>
        <v xml:space="preserve">Sueldos y salarios </v>
      </c>
      <c r="P95" s="15" t="str">
        <f>VLOOKUP($G95,Programas!$T$2:$AD$92,6,0)</f>
        <v>1.1.1</v>
      </c>
      <c r="Q95" s="15" t="str">
        <f>VLOOKUP($G95,Programas!$T$2:$AD$92,7,0)</f>
        <v>REMUNERACIONES</v>
      </c>
      <c r="R95" s="15" t="str">
        <f>VLOOKUP($G95,Programas!$T$2:$AD$92,8,0)</f>
        <v>1.1</v>
      </c>
      <c r="S95" s="15" t="str">
        <f>VLOOKUP($G95,Programas!$T$2:$AD$92,9,0)</f>
        <v>GASTOS DE CONSUMO</v>
      </c>
      <c r="T95" s="15" t="str">
        <f>VLOOKUP($G95,Programas!$T$2:$AD$92,10,0)</f>
        <v>1</v>
      </c>
      <c r="U95" s="14">
        <v>721100.87999999989</v>
      </c>
      <c r="W95" s="19"/>
    </row>
    <row r="96" spans="1:23" hidden="1" x14ac:dyDescent="0.25">
      <c r="A96" s="15" t="str">
        <f t="shared" si="6"/>
        <v>0005-0</v>
      </c>
      <c r="B96" s="15" t="str">
        <f>VLOOKUP(A96,Programas!$I$2:$K$8,2,0)</f>
        <v>0 - Remuneraciones</v>
      </c>
      <c r="C96" s="15" t="str">
        <f t="shared" si="7"/>
        <v>0005-0-03</v>
      </c>
      <c r="D96" s="15" t="s">
        <v>834</v>
      </c>
      <c r="E96" s="15" t="str">
        <f>VLOOKUP(C96,Programas!$P$2:$Q$32,2,0)</f>
        <v>INCENTIVOS SALARIALES</v>
      </c>
      <c r="F96" s="111" t="s">
        <v>128</v>
      </c>
      <c r="G96" s="15" t="str">
        <f t="shared" si="8"/>
        <v>0005-0-03-99</v>
      </c>
      <c r="H96" s="15" t="str">
        <f t="shared" si="9"/>
        <v>0.03.99</v>
      </c>
      <c r="I96" s="15" t="str">
        <f>VLOOKUP(G96,Programas!$T$2:$V$94,3,0)</f>
        <v>Otros incentivos salariales</v>
      </c>
      <c r="J96" s="15" t="str">
        <f t="shared" si="10"/>
        <v>01</v>
      </c>
      <c r="K96" s="15" t="str">
        <f t="shared" si="11"/>
        <v>07</v>
      </c>
      <c r="L96" s="15" t="str">
        <f>VLOOKUP(K96,Programas!$A$2:$B$21,2,0)</f>
        <v>01 Sistema de Emergencias 9-1-1</v>
      </c>
      <c r="M96" s="15" t="str">
        <f>VLOOKUP($G96,Programas!$T$2:$AD$92,3,0)</f>
        <v>Otros incentivos salariales</v>
      </c>
      <c r="N96" s="15" t="str">
        <f>VLOOKUP($G96,Programas!$T$2:$AD$92,4,0)</f>
        <v>1.1.1.1</v>
      </c>
      <c r="O96" s="15" t="str">
        <f>VLOOKUP($G96,Programas!$T$2:$AD$92,5,0)</f>
        <v xml:space="preserve">Sueldos y salarios </v>
      </c>
      <c r="P96" s="15" t="str">
        <f>VLOOKUP($G96,Programas!$T$2:$AD$92,6,0)</f>
        <v>1.1.1</v>
      </c>
      <c r="Q96" s="15" t="str">
        <f>VLOOKUP($G96,Programas!$T$2:$AD$92,7,0)</f>
        <v>REMUNERACIONES</v>
      </c>
      <c r="R96" s="15" t="str">
        <f>VLOOKUP($G96,Programas!$T$2:$AD$92,8,0)</f>
        <v>1.1</v>
      </c>
      <c r="S96" s="15" t="str">
        <f>VLOOKUP($G96,Programas!$T$2:$AD$92,9,0)</f>
        <v>GASTOS DE CONSUMO</v>
      </c>
      <c r="T96" s="15" t="str">
        <f>VLOOKUP($G96,Programas!$T$2:$AD$92,10,0)</f>
        <v>1</v>
      </c>
      <c r="U96" s="14">
        <v>4752809.5200000005</v>
      </c>
      <c r="W96" s="19"/>
    </row>
    <row r="97" spans="1:23" hidden="1" x14ac:dyDescent="0.25">
      <c r="A97" s="15" t="str">
        <f t="shared" si="6"/>
        <v>0005-0</v>
      </c>
      <c r="B97" s="15" t="str">
        <f>VLOOKUP(A97,Programas!$I$2:$K$8,2,0)</f>
        <v>0 - Remuneraciones</v>
      </c>
      <c r="C97" s="15" t="str">
        <f t="shared" si="7"/>
        <v>0005-0-03</v>
      </c>
      <c r="D97" s="15" t="s">
        <v>834</v>
      </c>
      <c r="E97" s="15" t="str">
        <f>VLOOKUP(C97,Programas!$P$2:$Q$32,2,0)</f>
        <v>INCENTIVOS SALARIALES</v>
      </c>
      <c r="F97" s="111" t="s">
        <v>129</v>
      </c>
      <c r="G97" s="15" t="str">
        <f t="shared" si="8"/>
        <v>0005-0-03-99</v>
      </c>
      <c r="H97" s="15" t="str">
        <f t="shared" si="9"/>
        <v>0.03.99</v>
      </c>
      <c r="I97" s="15" t="str">
        <f>VLOOKUP(G97,Programas!$T$2:$V$94,3,0)</f>
        <v>Otros incentivos salariales</v>
      </c>
      <c r="J97" s="15" t="str">
        <f t="shared" si="10"/>
        <v>01</v>
      </c>
      <c r="K97" s="15" t="str">
        <f t="shared" si="11"/>
        <v>08</v>
      </c>
      <c r="L97" s="15" t="str">
        <f>VLOOKUP(K97,Programas!$A$2:$B$21,2,0)</f>
        <v>01 Sistema de Emergencias 9-1-1</v>
      </c>
      <c r="M97" s="15" t="str">
        <f>VLOOKUP($G97,Programas!$T$2:$AD$92,3,0)</f>
        <v>Otros incentivos salariales</v>
      </c>
      <c r="N97" s="15" t="str">
        <f>VLOOKUP($G97,Programas!$T$2:$AD$92,4,0)</f>
        <v>1.1.1.1</v>
      </c>
      <c r="O97" s="15" t="str">
        <f>VLOOKUP($G97,Programas!$T$2:$AD$92,5,0)</f>
        <v xml:space="preserve">Sueldos y salarios </v>
      </c>
      <c r="P97" s="15" t="str">
        <f>VLOOKUP($G97,Programas!$T$2:$AD$92,6,0)</f>
        <v>1.1.1</v>
      </c>
      <c r="Q97" s="15" t="str">
        <f>VLOOKUP($G97,Programas!$T$2:$AD$92,7,0)</f>
        <v>REMUNERACIONES</v>
      </c>
      <c r="R97" s="15" t="str">
        <f>VLOOKUP($G97,Programas!$T$2:$AD$92,8,0)</f>
        <v>1.1</v>
      </c>
      <c r="S97" s="15" t="str">
        <f>VLOOKUP($G97,Programas!$T$2:$AD$92,9,0)</f>
        <v>GASTOS DE CONSUMO</v>
      </c>
      <c r="T97" s="15" t="str">
        <f>VLOOKUP($G97,Programas!$T$2:$AD$92,10,0)</f>
        <v>1</v>
      </c>
      <c r="U97" s="14">
        <v>3954129.9599999995</v>
      </c>
      <c r="W97" s="19"/>
    </row>
    <row r="98" spans="1:23" hidden="1" x14ac:dyDescent="0.25">
      <c r="A98" s="15" t="str">
        <f t="shared" si="6"/>
        <v>0005-0</v>
      </c>
      <c r="B98" s="15" t="str">
        <f>VLOOKUP(A98,Programas!$I$2:$K$8,2,0)</f>
        <v>0 - Remuneraciones</v>
      </c>
      <c r="C98" s="15" t="str">
        <f t="shared" si="7"/>
        <v>0005-0-03</v>
      </c>
      <c r="D98" s="15" t="s">
        <v>834</v>
      </c>
      <c r="E98" s="15" t="str">
        <f>VLOOKUP(C98,Programas!$P$2:$Q$32,2,0)</f>
        <v>INCENTIVOS SALARIALES</v>
      </c>
      <c r="F98" s="111" t="s">
        <v>130</v>
      </c>
      <c r="G98" s="15" t="str">
        <f t="shared" si="8"/>
        <v>0005-0-03-99</v>
      </c>
      <c r="H98" s="15" t="str">
        <f t="shared" si="9"/>
        <v>0.03.99</v>
      </c>
      <c r="I98" s="15" t="str">
        <f>VLOOKUP(G98,Programas!$T$2:$V$94,3,0)</f>
        <v>Otros incentivos salariales</v>
      </c>
      <c r="J98" s="15" t="str">
        <f t="shared" si="10"/>
        <v>01</v>
      </c>
      <c r="K98" s="15" t="str">
        <f t="shared" si="11"/>
        <v>09</v>
      </c>
      <c r="L98" s="15" t="str">
        <f>VLOOKUP(K98,Programas!$A$2:$B$21,2,0)</f>
        <v>01 Sistema de Emergencias 9-1-1</v>
      </c>
      <c r="M98" s="15" t="str">
        <f>VLOOKUP($G98,Programas!$T$2:$AD$92,3,0)</f>
        <v>Otros incentivos salariales</v>
      </c>
      <c r="N98" s="15" t="str">
        <f>VLOOKUP($G98,Programas!$T$2:$AD$92,4,0)</f>
        <v>1.1.1.1</v>
      </c>
      <c r="O98" s="15" t="str">
        <f>VLOOKUP($G98,Programas!$T$2:$AD$92,5,0)</f>
        <v xml:space="preserve">Sueldos y salarios </v>
      </c>
      <c r="P98" s="15" t="str">
        <f>VLOOKUP($G98,Programas!$T$2:$AD$92,6,0)</f>
        <v>1.1.1</v>
      </c>
      <c r="Q98" s="15" t="str">
        <f>VLOOKUP($G98,Programas!$T$2:$AD$92,7,0)</f>
        <v>REMUNERACIONES</v>
      </c>
      <c r="R98" s="15" t="str">
        <f>VLOOKUP($G98,Programas!$T$2:$AD$92,8,0)</f>
        <v>1.1</v>
      </c>
      <c r="S98" s="15" t="str">
        <f>VLOOKUP($G98,Programas!$T$2:$AD$92,9,0)</f>
        <v>GASTOS DE CONSUMO</v>
      </c>
      <c r="T98" s="15" t="str">
        <f>VLOOKUP($G98,Programas!$T$2:$AD$92,10,0)</f>
        <v>1</v>
      </c>
      <c r="U98" s="14">
        <v>1169441.7599999998</v>
      </c>
      <c r="W98" s="19"/>
    </row>
    <row r="99" spans="1:23" hidden="1" x14ac:dyDescent="0.25">
      <c r="A99" s="15" t="str">
        <f t="shared" si="6"/>
        <v>0005-0</v>
      </c>
      <c r="B99" s="15" t="str">
        <f>VLOOKUP(A99,Programas!$I$2:$K$8,2,0)</f>
        <v>0 - Remuneraciones</v>
      </c>
      <c r="C99" s="15" t="str">
        <f t="shared" si="7"/>
        <v>0005-0-03</v>
      </c>
      <c r="D99" s="15" t="s">
        <v>834</v>
      </c>
      <c r="E99" s="15" t="str">
        <f>VLOOKUP(C99,Programas!$P$2:$Q$32,2,0)</f>
        <v>INCENTIVOS SALARIALES</v>
      </c>
      <c r="F99" s="111" t="s">
        <v>131</v>
      </c>
      <c r="G99" s="15" t="str">
        <f t="shared" si="8"/>
        <v>0005-0-03-99</v>
      </c>
      <c r="H99" s="15" t="str">
        <f t="shared" si="9"/>
        <v>0.03.99</v>
      </c>
      <c r="I99" s="15" t="str">
        <f>VLOOKUP(G99,Programas!$T$2:$V$94,3,0)</f>
        <v>Otros incentivos salariales</v>
      </c>
      <c r="J99" s="15" t="str">
        <f t="shared" si="10"/>
        <v>01</v>
      </c>
      <c r="K99" s="15" t="str">
        <f t="shared" si="11"/>
        <v>10</v>
      </c>
      <c r="L99" s="15" t="str">
        <f>VLOOKUP(K99,Programas!$A$2:$B$21,2,0)</f>
        <v>01 Sistema de Emergencias 9-1-1</v>
      </c>
      <c r="M99" s="15" t="str">
        <f>VLOOKUP($G99,Programas!$T$2:$AD$92,3,0)</f>
        <v>Otros incentivos salariales</v>
      </c>
      <c r="N99" s="15" t="str">
        <f>VLOOKUP($G99,Programas!$T$2:$AD$92,4,0)</f>
        <v>1.1.1.1</v>
      </c>
      <c r="O99" s="15" t="str">
        <f>VLOOKUP($G99,Programas!$T$2:$AD$92,5,0)</f>
        <v xml:space="preserve">Sueldos y salarios </v>
      </c>
      <c r="P99" s="15" t="str">
        <f>VLOOKUP($G99,Programas!$T$2:$AD$92,6,0)</f>
        <v>1.1.1</v>
      </c>
      <c r="Q99" s="15" t="str">
        <f>VLOOKUP($G99,Programas!$T$2:$AD$92,7,0)</f>
        <v>REMUNERACIONES</v>
      </c>
      <c r="R99" s="15" t="str">
        <f>VLOOKUP($G99,Programas!$T$2:$AD$92,8,0)</f>
        <v>1.1</v>
      </c>
      <c r="S99" s="15" t="str">
        <f>VLOOKUP($G99,Programas!$T$2:$AD$92,9,0)</f>
        <v>GASTOS DE CONSUMO</v>
      </c>
      <c r="T99" s="15" t="str">
        <f>VLOOKUP($G99,Programas!$T$2:$AD$92,10,0)</f>
        <v>1</v>
      </c>
      <c r="U99" s="14">
        <v>2796613.08</v>
      </c>
      <c r="W99" s="19"/>
    </row>
    <row r="100" spans="1:23" hidden="1" x14ac:dyDescent="0.25">
      <c r="A100" s="15" t="str">
        <f t="shared" si="6"/>
        <v>0005-0</v>
      </c>
      <c r="B100" s="15" t="str">
        <f>VLOOKUP(A100,Programas!$I$2:$K$8,2,0)</f>
        <v>0 - Remuneraciones</v>
      </c>
      <c r="C100" s="15" t="str">
        <f t="shared" si="7"/>
        <v>0005-0-03</v>
      </c>
      <c r="D100" s="15" t="s">
        <v>834</v>
      </c>
      <c r="E100" s="15" t="str">
        <f>VLOOKUP(C100,Programas!$P$2:$Q$32,2,0)</f>
        <v>INCENTIVOS SALARIALES</v>
      </c>
      <c r="F100" s="111" t="s">
        <v>132</v>
      </c>
      <c r="G100" s="15" t="str">
        <f t="shared" si="8"/>
        <v>0005-0-03-99</v>
      </c>
      <c r="H100" s="15" t="str">
        <f t="shared" si="9"/>
        <v>0.03.99</v>
      </c>
      <c r="I100" s="15" t="str">
        <f>VLOOKUP(G100,Programas!$T$2:$V$94,3,0)</f>
        <v>Otros incentivos salariales</v>
      </c>
      <c r="J100" s="15" t="str">
        <f t="shared" si="10"/>
        <v>01</v>
      </c>
      <c r="K100" s="15" t="str">
        <f t="shared" si="11"/>
        <v>12</v>
      </c>
      <c r="L100" s="15" t="str">
        <f>VLOOKUP(K100,Programas!$A$2:$B$21,2,0)</f>
        <v>01 Sistema de Emergencias 9-1-1</v>
      </c>
      <c r="M100" s="15" t="str">
        <f>VLOOKUP($G100,Programas!$T$2:$AD$92,3,0)</f>
        <v>Otros incentivos salariales</v>
      </c>
      <c r="N100" s="15" t="str">
        <f>VLOOKUP($G100,Programas!$T$2:$AD$92,4,0)</f>
        <v>1.1.1.1</v>
      </c>
      <c r="O100" s="15" t="str">
        <f>VLOOKUP($G100,Programas!$T$2:$AD$92,5,0)</f>
        <v xml:space="preserve">Sueldos y salarios </v>
      </c>
      <c r="P100" s="15" t="str">
        <f>VLOOKUP($G100,Programas!$T$2:$AD$92,6,0)</f>
        <v>1.1.1</v>
      </c>
      <c r="Q100" s="15" t="str">
        <f>VLOOKUP($G100,Programas!$T$2:$AD$92,7,0)</f>
        <v>REMUNERACIONES</v>
      </c>
      <c r="R100" s="15" t="str">
        <f>VLOOKUP($G100,Programas!$T$2:$AD$92,8,0)</f>
        <v>1.1</v>
      </c>
      <c r="S100" s="15" t="str">
        <f>VLOOKUP($G100,Programas!$T$2:$AD$92,9,0)</f>
        <v>GASTOS DE CONSUMO</v>
      </c>
      <c r="T100" s="15" t="str">
        <f>VLOOKUP($G100,Programas!$T$2:$AD$92,10,0)</f>
        <v>1</v>
      </c>
      <c r="U100" s="14">
        <v>2322709.3200000003</v>
      </c>
      <c r="W100" s="19"/>
    </row>
    <row r="101" spans="1:23" hidden="1" x14ac:dyDescent="0.25">
      <c r="A101" s="15" t="str">
        <f t="shared" si="6"/>
        <v>0005-0</v>
      </c>
      <c r="B101" s="15" t="str">
        <f>VLOOKUP(A101,Programas!$I$2:$K$8,2,0)</f>
        <v>0 - Remuneraciones</v>
      </c>
      <c r="C101" s="15" t="str">
        <f t="shared" si="7"/>
        <v>0005-0-03</v>
      </c>
      <c r="D101" s="15" t="s">
        <v>834</v>
      </c>
      <c r="E101" s="15" t="str">
        <f>VLOOKUP(C101,Programas!$P$2:$Q$32,2,0)</f>
        <v>INCENTIVOS SALARIALES</v>
      </c>
      <c r="F101" s="111" t="s">
        <v>133</v>
      </c>
      <c r="G101" s="15" t="str">
        <f t="shared" si="8"/>
        <v>0005-0-03-99</v>
      </c>
      <c r="H101" s="15" t="str">
        <f t="shared" si="9"/>
        <v>0.03.99</v>
      </c>
      <c r="I101" s="15" t="str">
        <f>VLOOKUP(G101,Programas!$T$2:$V$94,3,0)</f>
        <v>Otros incentivos salariales</v>
      </c>
      <c r="J101" s="15" t="str">
        <f t="shared" si="10"/>
        <v>01</v>
      </c>
      <c r="K101" s="15" t="str">
        <f t="shared" si="11"/>
        <v>13</v>
      </c>
      <c r="L101" s="15" t="str">
        <f>VLOOKUP(K101,Programas!$A$2:$B$21,2,0)</f>
        <v>01 Sistema de Emergencias 9-1-1</v>
      </c>
      <c r="M101" s="15" t="str">
        <f>VLOOKUP($G101,Programas!$T$2:$AD$92,3,0)</f>
        <v>Otros incentivos salariales</v>
      </c>
      <c r="N101" s="15" t="str">
        <f>VLOOKUP($G101,Programas!$T$2:$AD$92,4,0)</f>
        <v>1.1.1.1</v>
      </c>
      <c r="O101" s="15" t="str">
        <f>VLOOKUP($G101,Programas!$T$2:$AD$92,5,0)</f>
        <v xml:space="preserve">Sueldos y salarios </v>
      </c>
      <c r="P101" s="15" t="str">
        <f>VLOOKUP($G101,Programas!$T$2:$AD$92,6,0)</f>
        <v>1.1.1</v>
      </c>
      <c r="Q101" s="15" t="str">
        <f>VLOOKUP($G101,Programas!$T$2:$AD$92,7,0)</f>
        <v>REMUNERACIONES</v>
      </c>
      <c r="R101" s="15" t="str">
        <f>VLOOKUP($G101,Programas!$T$2:$AD$92,8,0)</f>
        <v>1.1</v>
      </c>
      <c r="S101" s="15" t="str">
        <f>VLOOKUP($G101,Programas!$T$2:$AD$92,9,0)</f>
        <v>GASTOS DE CONSUMO</v>
      </c>
      <c r="T101" s="15" t="str">
        <f>VLOOKUP($G101,Programas!$T$2:$AD$92,10,0)</f>
        <v>1</v>
      </c>
      <c r="U101" s="14">
        <v>998110.2</v>
      </c>
      <c r="W101" s="19"/>
    </row>
    <row r="102" spans="1:23" hidden="1" x14ac:dyDescent="0.25">
      <c r="A102" s="15" t="str">
        <f t="shared" si="6"/>
        <v>0005-0</v>
      </c>
      <c r="B102" s="15" t="str">
        <f>VLOOKUP(A102,Programas!$I$2:$K$8,2,0)</f>
        <v>0 - Remuneraciones</v>
      </c>
      <c r="C102" s="15" t="str">
        <f t="shared" si="7"/>
        <v>0005-0-03</v>
      </c>
      <c r="D102" s="15" t="s">
        <v>834</v>
      </c>
      <c r="E102" s="15" t="str">
        <f>VLOOKUP(C102,Programas!$P$2:$Q$32,2,0)</f>
        <v>INCENTIVOS SALARIALES</v>
      </c>
      <c r="F102" s="111" t="s">
        <v>134</v>
      </c>
      <c r="G102" s="15" t="str">
        <f t="shared" si="8"/>
        <v>0005-0-03-99</v>
      </c>
      <c r="H102" s="15" t="str">
        <f t="shared" si="9"/>
        <v>0.03.99</v>
      </c>
      <c r="I102" s="15" t="str">
        <f>VLOOKUP(G102,Programas!$T$2:$V$94,3,0)</f>
        <v>Otros incentivos salariales</v>
      </c>
      <c r="J102" s="15" t="str">
        <f t="shared" si="10"/>
        <v>01</v>
      </c>
      <c r="K102" s="15" t="str">
        <f t="shared" si="11"/>
        <v>14</v>
      </c>
      <c r="L102" s="15" t="str">
        <f>VLOOKUP(K102,Programas!$A$2:$B$21,2,0)</f>
        <v>01 Sistema de Emergencias 9-1-1</v>
      </c>
      <c r="M102" s="15" t="str">
        <f>VLOOKUP($G102,Programas!$T$2:$AD$92,3,0)</f>
        <v>Otros incentivos salariales</v>
      </c>
      <c r="N102" s="15" t="str">
        <f>VLOOKUP($G102,Programas!$T$2:$AD$92,4,0)</f>
        <v>1.1.1.1</v>
      </c>
      <c r="O102" s="15" t="str">
        <f>VLOOKUP($G102,Programas!$T$2:$AD$92,5,0)</f>
        <v xml:space="preserve">Sueldos y salarios </v>
      </c>
      <c r="P102" s="15" t="str">
        <f>VLOOKUP($G102,Programas!$T$2:$AD$92,6,0)</f>
        <v>1.1.1</v>
      </c>
      <c r="Q102" s="15" t="str">
        <f>VLOOKUP($G102,Programas!$T$2:$AD$92,7,0)</f>
        <v>REMUNERACIONES</v>
      </c>
      <c r="R102" s="15" t="str">
        <f>VLOOKUP($G102,Programas!$T$2:$AD$92,8,0)</f>
        <v>1.1</v>
      </c>
      <c r="S102" s="15" t="str">
        <f>VLOOKUP($G102,Programas!$T$2:$AD$92,9,0)</f>
        <v>GASTOS DE CONSUMO</v>
      </c>
      <c r="T102" s="15" t="str">
        <f>VLOOKUP($G102,Programas!$T$2:$AD$92,10,0)</f>
        <v>1</v>
      </c>
      <c r="U102" s="14">
        <v>10844765.759999998</v>
      </c>
      <c r="W102" s="19"/>
    </row>
    <row r="103" spans="1:23" hidden="1" x14ac:dyDescent="0.25">
      <c r="A103" s="15" t="str">
        <f t="shared" si="6"/>
        <v>0005-0</v>
      </c>
      <c r="B103" s="15" t="str">
        <f>VLOOKUP(A103,Programas!$I$2:$K$8,2,0)</f>
        <v>0 - Remuneraciones</v>
      </c>
      <c r="C103" s="15" t="str">
        <f t="shared" si="7"/>
        <v>0005-0-03</v>
      </c>
      <c r="D103" s="15" t="s">
        <v>834</v>
      </c>
      <c r="E103" s="15" t="str">
        <f>VLOOKUP(C103,Programas!$P$2:$Q$32,2,0)</f>
        <v>INCENTIVOS SALARIALES</v>
      </c>
      <c r="F103" s="111" t="s">
        <v>135</v>
      </c>
      <c r="G103" s="15" t="str">
        <f t="shared" si="8"/>
        <v>0005-0-03-99</v>
      </c>
      <c r="H103" s="15" t="str">
        <f t="shared" si="9"/>
        <v>0.03.99</v>
      </c>
      <c r="I103" s="15" t="str">
        <f>VLOOKUP(G103,Programas!$T$2:$V$94,3,0)</f>
        <v>Otros incentivos salariales</v>
      </c>
      <c r="J103" s="15" t="str">
        <f t="shared" si="10"/>
        <v>01</v>
      </c>
      <c r="K103" s="15" t="str">
        <f t="shared" si="11"/>
        <v>15</v>
      </c>
      <c r="L103" s="15" t="str">
        <f>VLOOKUP(K103,Programas!$A$2:$B$21,2,0)</f>
        <v>01 Sistema de Emergencias 9-1-1</v>
      </c>
      <c r="M103" s="15" t="str">
        <f>VLOOKUP($G103,Programas!$T$2:$AD$92,3,0)</f>
        <v>Otros incentivos salariales</v>
      </c>
      <c r="N103" s="15" t="str">
        <f>VLOOKUP($G103,Programas!$T$2:$AD$92,4,0)</f>
        <v>1.1.1.1</v>
      </c>
      <c r="O103" s="15" t="str">
        <f>VLOOKUP($G103,Programas!$T$2:$AD$92,5,0)</f>
        <v xml:space="preserve">Sueldos y salarios </v>
      </c>
      <c r="P103" s="15" t="str">
        <f>VLOOKUP($G103,Programas!$T$2:$AD$92,6,0)</f>
        <v>1.1.1</v>
      </c>
      <c r="Q103" s="15" t="str">
        <f>VLOOKUP($G103,Programas!$T$2:$AD$92,7,0)</f>
        <v>REMUNERACIONES</v>
      </c>
      <c r="R103" s="15" t="str">
        <f>VLOOKUP($G103,Programas!$T$2:$AD$92,8,0)</f>
        <v>1.1</v>
      </c>
      <c r="S103" s="15" t="str">
        <f>VLOOKUP($G103,Programas!$T$2:$AD$92,9,0)</f>
        <v>GASTOS DE CONSUMO</v>
      </c>
      <c r="T103" s="15" t="str">
        <f>VLOOKUP($G103,Programas!$T$2:$AD$92,10,0)</f>
        <v>1</v>
      </c>
      <c r="U103" s="14">
        <v>4901114.4000000004</v>
      </c>
      <c r="W103" s="19"/>
    </row>
    <row r="104" spans="1:23" hidden="1" x14ac:dyDescent="0.25">
      <c r="A104" s="15" t="str">
        <f t="shared" si="6"/>
        <v>0005-0</v>
      </c>
      <c r="B104" s="15" t="str">
        <f>VLOOKUP(A104,Programas!$I$2:$K$8,2,0)</f>
        <v>0 - Remuneraciones</v>
      </c>
      <c r="C104" s="15" t="str">
        <f t="shared" si="7"/>
        <v>0005-0-03</v>
      </c>
      <c r="D104" s="15" t="s">
        <v>834</v>
      </c>
      <c r="E104" s="15" t="str">
        <f>VLOOKUP(C104,Programas!$P$2:$Q$32,2,0)</f>
        <v>INCENTIVOS SALARIALES</v>
      </c>
      <c r="F104" s="111" t="s">
        <v>137</v>
      </c>
      <c r="G104" s="15" t="str">
        <f t="shared" si="8"/>
        <v>0005-0-03-99</v>
      </c>
      <c r="H104" s="15" t="str">
        <f t="shared" si="9"/>
        <v>0.03.99</v>
      </c>
      <c r="I104" s="15" t="str">
        <f>VLOOKUP(G104,Programas!$T$2:$V$94,3,0)</f>
        <v>Otros incentivos salariales</v>
      </c>
      <c r="J104" s="15" t="str">
        <f t="shared" si="10"/>
        <v>01</v>
      </c>
      <c r="K104" s="15" t="str">
        <f t="shared" si="11"/>
        <v>16</v>
      </c>
      <c r="L104" s="15" t="str">
        <f>VLOOKUP(K104,Programas!$A$2:$B$21,2,0)</f>
        <v>01 Sistema de Emergencias 9-1-1</v>
      </c>
      <c r="M104" s="15" t="str">
        <f>VLOOKUP($G104,Programas!$T$2:$AD$92,3,0)</f>
        <v>Otros incentivos salariales</v>
      </c>
      <c r="N104" s="15" t="str">
        <f>VLOOKUP($G104,Programas!$T$2:$AD$92,4,0)</f>
        <v>1.1.1.1</v>
      </c>
      <c r="O104" s="15" t="str">
        <f>VLOOKUP($G104,Programas!$T$2:$AD$92,5,0)</f>
        <v xml:space="preserve">Sueldos y salarios </v>
      </c>
      <c r="P104" s="15" t="str">
        <f>VLOOKUP($G104,Programas!$T$2:$AD$92,6,0)</f>
        <v>1.1.1</v>
      </c>
      <c r="Q104" s="15" t="str">
        <f>VLOOKUP($G104,Programas!$T$2:$AD$92,7,0)</f>
        <v>REMUNERACIONES</v>
      </c>
      <c r="R104" s="15" t="str">
        <f>VLOOKUP($G104,Programas!$T$2:$AD$92,8,0)</f>
        <v>1.1</v>
      </c>
      <c r="S104" s="15" t="str">
        <f>VLOOKUP($G104,Programas!$T$2:$AD$92,9,0)</f>
        <v>GASTOS DE CONSUMO</v>
      </c>
      <c r="T104" s="15" t="str">
        <f>VLOOKUP($G104,Programas!$T$2:$AD$92,10,0)</f>
        <v>1</v>
      </c>
      <c r="U104" s="14">
        <v>2371298.88</v>
      </c>
      <c r="W104" s="19"/>
    </row>
    <row r="105" spans="1:23" hidden="1" x14ac:dyDescent="0.25">
      <c r="A105" s="15" t="str">
        <f t="shared" si="6"/>
        <v>0005-0</v>
      </c>
      <c r="B105" s="15" t="str">
        <f>VLOOKUP(A105,Programas!$I$2:$K$8,2,0)</f>
        <v>0 - Remuneraciones</v>
      </c>
      <c r="C105" s="15" t="str">
        <f t="shared" si="7"/>
        <v>0005-0-03</v>
      </c>
      <c r="D105" s="15" t="s">
        <v>834</v>
      </c>
      <c r="E105" s="15" t="str">
        <f>VLOOKUP(C105,Programas!$P$2:$Q$32,2,0)</f>
        <v>INCENTIVOS SALARIALES</v>
      </c>
      <c r="F105" s="111" t="s">
        <v>138</v>
      </c>
      <c r="G105" s="15" t="str">
        <f t="shared" si="8"/>
        <v>0005-0-03-99</v>
      </c>
      <c r="H105" s="15" t="str">
        <f t="shared" si="9"/>
        <v>0.03.99</v>
      </c>
      <c r="I105" s="15" t="str">
        <f>VLOOKUP(G105,Programas!$T$2:$V$94,3,0)</f>
        <v>Otros incentivos salariales</v>
      </c>
      <c r="J105" s="15" t="str">
        <f t="shared" si="10"/>
        <v>01</v>
      </c>
      <c r="K105" s="15" t="str">
        <f t="shared" si="11"/>
        <v>18</v>
      </c>
      <c r="L105" s="15" t="str">
        <f>VLOOKUP(K105,Programas!$A$2:$B$21,2,0)</f>
        <v>01 Sistema de Emergencias 9-1-1</v>
      </c>
      <c r="M105" s="15" t="str">
        <f>VLOOKUP($G105,Programas!$T$2:$AD$92,3,0)</f>
        <v>Otros incentivos salariales</v>
      </c>
      <c r="N105" s="15" t="str">
        <f>VLOOKUP($G105,Programas!$T$2:$AD$92,4,0)</f>
        <v>1.1.1.1</v>
      </c>
      <c r="O105" s="15" t="str">
        <f>VLOOKUP($G105,Programas!$T$2:$AD$92,5,0)</f>
        <v xml:space="preserve">Sueldos y salarios </v>
      </c>
      <c r="P105" s="15" t="str">
        <f>VLOOKUP($G105,Programas!$T$2:$AD$92,6,0)</f>
        <v>1.1.1</v>
      </c>
      <c r="Q105" s="15" t="str">
        <f>VLOOKUP($G105,Programas!$T$2:$AD$92,7,0)</f>
        <v>REMUNERACIONES</v>
      </c>
      <c r="R105" s="15" t="str">
        <f>VLOOKUP($G105,Programas!$T$2:$AD$92,8,0)</f>
        <v>1.1</v>
      </c>
      <c r="S105" s="15" t="str">
        <f>VLOOKUP($G105,Programas!$T$2:$AD$92,9,0)</f>
        <v>GASTOS DE CONSUMO</v>
      </c>
      <c r="T105" s="15" t="str">
        <f>VLOOKUP($G105,Programas!$T$2:$AD$92,10,0)</f>
        <v>1</v>
      </c>
      <c r="U105" s="14">
        <v>140629.31999999998</v>
      </c>
      <c r="W105" s="19"/>
    </row>
    <row r="106" spans="1:23" hidden="1" x14ac:dyDescent="0.25">
      <c r="A106" s="15" t="str">
        <f t="shared" si="6"/>
        <v>0005-0</v>
      </c>
      <c r="B106" s="15" t="str">
        <f>VLOOKUP(A106,Programas!$I$2:$K$8,2,0)</f>
        <v>0 - Remuneraciones</v>
      </c>
      <c r="C106" s="15" t="str">
        <f t="shared" si="7"/>
        <v>0005-0-03</v>
      </c>
      <c r="D106" s="15" t="s">
        <v>834</v>
      </c>
      <c r="E106" s="15" t="str">
        <f>VLOOKUP(C106,Programas!$P$2:$Q$32,2,0)</f>
        <v>INCENTIVOS SALARIALES</v>
      </c>
      <c r="F106" s="111" t="s">
        <v>139</v>
      </c>
      <c r="G106" s="15" t="str">
        <f t="shared" si="8"/>
        <v>0005-0-03-99</v>
      </c>
      <c r="H106" s="15" t="str">
        <f t="shared" si="9"/>
        <v>0.03.99</v>
      </c>
      <c r="I106" s="15" t="str">
        <f>VLOOKUP(G106,Programas!$T$2:$V$94,3,0)</f>
        <v>Otros incentivos salariales</v>
      </c>
      <c r="J106" s="15" t="str">
        <f t="shared" si="10"/>
        <v>01</v>
      </c>
      <c r="K106" s="15" t="str">
        <f t="shared" si="11"/>
        <v>19</v>
      </c>
      <c r="L106" s="15" t="str">
        <f>VLOOKUP(K106,Programas!$A$2:$B$21,2,0)</f>
        <v>01 Sistema de Emergencias 9-1-1</v>
      </c>
      <c r="M106" s="15" t="str">
        <f>VLOOKUP($G106,Programas!$T$2:$AD$92,3,0)</f>
        <v>Otros incentivos salariales</v>
      </c>
      <c r="N106" s="15" t="str">
        <f>VLOOKUP($G106,Programas!$T$2:$AD$92,4,0)</f>
        <v>1.1.1.1</v>
      </c>
      <c r="O106" s="15" t="str">
        <f>VLOOKUP($G106,Programas!$T$2:$AD$92,5,0)</f>
        <v xml:space="preserve">Sueldos y salarios </v>
      </c>
      <c r="P106" s="15" t="str">
        <f>VLOOKUP($G106,Programas!$T$2:$AD$92,6,0)</f>
        <v>1.1.1</v>
      </c>
      <c r="Q106" s="15" t="str">
        <f>VLOOKUP($G106,Programas!$T$2:$AD$92,7,0)</f>
        <v>REMUNERACIONES</v>
      </c>
      <c r="R106" s="15" t="str">
        <f>VLOOKUP($G106,Programas!$T$2:$AD$92,8,0)</f>
        <v>1.1</v>
      </c>
      <c r="S106" s="15" t="str">
        <f>VLOOKUP($G106,Programas!$T$2:$AD$92,9,0)</f>
        <v>GASTOS DE CONSUMO</v>
      </c>
      <c r="T106" s="15" t="str">
        <f>VLOOKUP($G106,Programas!$T$2:$AD$92,10,0)</f>
        <v>1</v>
      </c>
      <c r="U106" s="14">
        <v>502892.88000000006</v>
      </c>
      <c r="W106" s="19"/>
    </row>
    <row r="107" spans="1:23" hidden="1" x14ac:dyDescent="0.25">
      <c r="A107" s="15" t="str">
        <f t="shared" si="6"/>
        <v>0005-0</v>
      </c>
      <c r="B107" s="15" t="str">
        <f>VLOOKUP(A107,Programas!$I$2:$K$8,2,0)</f>
        <v>0 - Remuneraciones</v>
      </c>
      <c r="C107" s="15" t="str">
        <f t="shared" si="7"/>
        <v>0005-0-03</v>
      </c>
      <c r="D107" s="15" t="s">
        <v>834</v>
      </c>
      <c r="E107" s="15" t="str">
        <f>VLOOKUP(C107,Programas!$P$2:$Q$32,2,0)</f>
        <v>INCENTIVOS SALARIALES</v>
      </c>
      <c r="F107" s="111" t="s">
        <v>825</v>
      </c>
      <c r="G107" s="15" t="str">
        <f t="shared" si="8"/>
        <v>0005-0-03-99</v>
      </c>
      <c r="H107" s="15" t="str">
        <f t="shared" si="9"/>
        <v>0.03.99</v>
      </c>
      <c r="I107" s="15" t="str">
        <f>VLOOKUP(G107,Programas!$T$2:$V$94,3,0)</f>
        <v>Otros incentivos salariales</v>
      </c>
      <c r="J107" s="15" t="str">
        <f t="shared" si="10"/>
        <v>01</v>
      </c>
      <c r="K107" s="15" t="str">
        <f t="shared" si="11"/>
        <v>20</v>
      </c>
      <c r="L107" s="15" t="str">
        <f>VLOOKUP(K107,Programas!$A$2:$B$21,2,0)</f>
        <v>01 Sistema de Emergencias 9-1-1</v>
      </c>
      <c r="M107" s="15" t="str">
        <f>VLOOKUP($G107,Programas!$T$2:$AD$92,3,0)</f>
        <v>Otros incentivos salariales</v>
      </c>
      <c r="N107" s="15" t="str">
        <f>VLOOKUP($G107,Programas!$T$2:$AD$92,4,0)</f>
        <v>1.1.1.1</v>
      </c>
      <c r="O107" s="15" t="str">
        <f>VLOOKUP($G107,Programas!$T$2:$AD$92,5,0)</f>
        <v xml:space="preserve">Sueldos y salarios </v>
      </c>
      <c r="P107" s="15" t="str">
        <f>VLOOKUP($G107,Programas!$T$2:$AD$92,6,0)</f>
        <v>1.1.1</v>
      </c>
      <c r="Q107" s="15" t="str">
        <f>VLOOKUP($G107,Programas!$T$2:$AD$92,7,0)</f>
        <v>REMUNERACIONES</v>
      </c>
      <c r="R107" s="15" t="str">
        <f>VLOOKUP($G107,Programas!$T$2:$AD$92,8,0)</f>
        <v>1.1</v>
      </c>
      <c r="S107" s="15" t="str">
        <f>VLOOKUP($G107,Programas!$T$2:$AD$92,9,0)</f>
        <v>GASTOS DE CONSUMO</v>
      </c>
      <c r="T107" s="15" t="str">
        <f>VLOOKUP($G107,Programas!$T$2:$AD$92,10,0)</f>
        <v>1</v>
      </c>
      <c r="U107" s="14">
        <v>93752.87999999999</v>
      </c>
      <c r="W107" s="19"/>
    </row>
    <row r="108" spans="1:23" hidden="1" x14ac:dyDescent="0.25">
      <c r="A108" s="15" t="str">
        <f t="shared" si="6"/>
        <v>0005-0</v>
      </c>
      <c r="B108" s="15" t="str">
        <f>VLOOKUP(A108,Programas!$I$2:$K$8,2,0)</f>
        <v>0 - Remuneraciones</v>
      </c>
      <c r="C108" s="15" t="str">
        <f t="shared" si="7"/>
        <v>0005-0-04</v>
      </c>
      <c r="D108" s="15" t="s">
        <v>835</v>
      </c>
      <c r="E108" s="15" t="str">
        <f>VLOOKUP(C108,Programas!$P$2:$Q$32,2,0)</f>
        <v>CONTRIBUCIONES PATRONALES AL DESARROLLO Y LA SEGURIDAD SOCIAL</v>
      </c>
      <c r="F108" s="111" t="s">
        <v>140</v>
      </c>
      <c r="G108" s="15" t="str">
        <f t="shared" si="8"/>
        <v>0005-0-04-01</v>
      </c>
      <c r="H108" s="15" t="str">
        <f t="shared" si="9"/>
        <v>0.04.01</v>
      </c>
      <c r="I108" s="15" t="str">
        <f>VLOOKUP(G108,Programas!$T$2:$V$94,3,0)</f>
        <v>Contribución Patronal al Seguro de Salud de la Caja Costarricensedel Seguro Social</v>
      </c>
      <c r="J108" s="15" t="str">
        <f t="shared" si="10"/>
        <v>01</v>
      </c>
      <c r="K108" s="15" t="str">
        <f t="shared" si="11"/>
        <v>01</v>
      </c>
      <c r="L108" s="15" t="str">
        <f>VLOOKUP(K108,Programas!$A$2:$B$21,2,0)</f>
        <v>01 Sistema de Emergencias 9-1-1</v>
      </c>
      <c r="M108" s="15" t="str">
        <f>VLOOKUP($G108,Programas!$T$2:$AD$92,3,0)</f>
        <v>Contribución Patronal al Seguro de Salud de la Caja Costarricensedel Seguro Social</v>
      </c>
      <c r="N108" s="15" t="str">
        <f>VLOOKUP($G108,Programas!$T$2:$AD$92,4,0)</f>
        <v>1.1.1.2</v>
      </c>
      <c r="O108" s="15" t="str">
        <f>VLOOKUP($G108,Programas!$T$2:$AD$92,5,0)</f>
        <v>Contribuciones sociales</v>
      </c>
      <c r="P108" s="15" t="str">
        <f>VLOOKUP($G108,Programas!$T$2:$AD$92,6,0)</f>
        <v>1.1.1</v>
      </c>
      <c r="Q108" s="15" t="str">
        <f>VLOOKUP($G108,Programas!$T$2:$AD$92,7,0)</f>
        <v>REMUNERACIONES</v>
      </c>
      <c r="R108" s="15" t="str">
        <f>VLOOKUP($G108,Programas!$T$2:$AD$92,8,0)</f>
        <v>1.1</v>
      </c>
      <c r="S108" s="15" t="str">
        <f>VLOOKUP($G108,Programas!$T$2:$AD$92,9,0)</f>
        <v>GASTOS DE CONSUMO</v>
      </c>
      <c r="T108" s="15" t="str">
        <f>VLOOKUP($G108,Programas!$T$2:$AD$92,10,0)</f>
        <v>1</v>
      </c>
      <c r="U108" s="14">
        <v>3730398.7892999994</v>
      </c>
      <c r="W108" s="19"/>
    </row>
    <row r="109" spans="1:23" hidden="1" x14ac:dyDescent="0.25">
      <c r="A109" s="15" t="str">
        <f t="shared" si="6"/>
        <v>0005-0</v>
      </c>
      <c r="B109" s="15" t="str">
        <f>VLOOKUP(A109,Programas!$I$2:$K$8,2,0)</f>
        <v>0 - Remuneraciones</v>
      </c>
      <c r="C109" s="15" t="str">
        <f t="shared" si="7"/>
        <v>0005-0-04</v>
      </c>
      <c r="D109" s="15" t="s">
        <v>835</v>
      </c>
      <c r="E109" s="15" t="str">
        <f>VLOOKUP(C109,Programas!$P$2:$Q$32,2,0)</f>
        <v>CONTRIBUCIONES PATRONALES AL DESARROLLO Y LA SEGURIDAD SOCIAL</v>
      </c>
      <c r="F109" s="111" t="s">
        <v>141</v>
      </c>
      <c r="G109" s="15" t="str">
        <f t="shared" si="8"/>
        <v>0005-0-04-01</v>
      </c>
      <c r="H109" s="15" t="str">
        <f t="shared" si="9"/>
        <v>0.04.01</v>
      </c>
      <c r="I109" s="15" t="str">
        <f>VLOOKUP(G109,Programas!$T$2:$V$94,3,0)</f>
        <v>Contribución Patronal al Seguro de Salud de la Caja Costarricensedel Seguro Social</v>
      </c>
      <c r="J109" s="15" t="str">
        <f t="shared" si="10"/>
        <v>01</v>
      </c>
      <c r="K109" s="15" t="str">
        <f t="shared" si="11"/>
        <v>02</v>
      </c>
      <c r="L109" s="15" t="str">
        <f>VLOOKUP(K109,Programas!$A$2:$B$21,2,0)</f>
        <v>01 Sistema de Emergencias 9-1-1</v>
      </c>
      <c r="M109" s="15" t="str">
        <f>VLOOKUP($G109,Programas!$T$2:$AD$92,3,0)</f>
        <v>Contribución Patronal al Seguro de Salud de la Caja Costarricensedel Seguro Social</v>
      </c>
      <c r="N109" s="15" t="str">
        <f>VLOOKUP($G109,Programas!$T$2:$AD$92,4,0)</f>
        <v>1.1.1.2</v>
      </c>
      <c r="O109" s="15" t="str">
        <f>VLOOKUP($G109,Programas!$T$2:$AD$92,5,0)</f>
        <v>Contribuciones sociales</v>
      </c>
      <c r="P109" s="15" t="str">
        <f>VLOOKUP($G109,Programas!$T$2:$AD$92,6,0)</f>
        <v>1.1.1</v>
      </c>
      <c r="Q109" s="15" t="str">
        <f>VLOOKUP($G109,Programas!$T$2:$AD$92,7,0)</f>
        <v>REMUNERACIONES</v>
      </c>
      <c r="R109" s="15" t="str">
        <f>VLOOKUP($G109,Programas!$T$2:$AD$92,8,0)</f>
        <v>1.1</v>
      </c>
      <c r="S109" s="15" t="str">
        <f>VLOOKUP($G109,Programas!$T$2:$AD$92,9,0)</f>
        <v>GASTOS DE CONSUMO</v>
      </c>
      <c r="T109" s="15" t="str">
        <f>VLOOKUP($G109,Programas!$T$2:$AD$92,10,0)</f>
        <v>1</v>
      </c>
      <c r="U109" s="14">
        <v>1683447.43</v>
      </c>
      <c r="W109" s="19"/>
    </row>
    <row r="110" spans="1:23" hidden="1" x14ac:dyDescent="0.25">
      <c r="A110" s="15" t="str">
        <f t="shared" si="6"/>
        <v>0005-0</v>
      </c>
      <c r="B110" s="15" t="str">
        <f>VLOOKUP(A110,Programas!$I$2:$K$8,2,0)</f>
        <v>0 - Remuneraciones</v>
      </c>
      <c r="C110" s="15" t="str">
        <f t="shared" si="7"/>
        <v>0005-0-04</v>
      </c>
      <c r="D110" s="15" t="s">
        <v>835</v>
      </c>
      <c r="E110" s="15" t="str">
        <f>VLOOKUP(C110,Programas!$P$2:$Q$32,2,0)</f>
        <v>CONTRIBUCIONES PATRONALES AL DESARROLLO Y LA SEGURIDAD SOCIAL</v>
      </c>
      <c r="F110" s="111" t="s">
        <v>142</v>
      </c>
      <c r="G110" s="15" t="str">
        <f t="shared" si="8"/>
        <v>0005-0-04-01</v>
      </c>
      <c r="H110" s="15" t="str">
        <f t="shared" si="9"/>
        <v>0.04.01</v>
      </c>
      <c r="I110" s="15" t="str">
        <f>VLOOKUP(G110,Programas!$T$2:$V$94,3,0)</f>
        <v>Contribución Patronal al Seguro de Salud de la Caja Costarricensedel Seguro Social</v>
      </c>
      <c r="J110" s="15" t="str">
        <f t="shared" si="10"/>
        <v>01</v>
      </c>
      <c r="K110" s="15" t="str">
        <f t="shared" si="11"/>
        <v>03</v>
      </c>
      <c r="L110" s="15" t="str">
        <f>VLOOKUP(K110,Programas!$A$2:$B$21,2,0)</f>
        <v>01 Sistema de Emergencias 9-1-1</v>
      </c>
      <c r="M110" s="15" t="str">
        <f>VLOOKUP($G110,Programas!$T$2:$AD$92,3,0)</f>
        <v>Contribución Patronal al Seguro de Salud de la Caja Costarricensedel Seguro Social</v>
      </c>
      <c r="N110" s="15" t="str">
        <f>VLOOKUP($G110,Programas!$T$2:$AD$92,4,0)</f>
        <v>1.1.1.2</v>
      </c>
      <c r="O110" s="15" t="str">
        <f>VLOOKUP($G110,Programas!$T$2:$AD$92,5,0)</f>
        <v>Contribuciones sociales</v>
      </c>
      <c r="P110" s="15" t="str">
        <f>VLOOKUP($G110,Programas!$T$2:$AD$92,6,0)</f>
        <v>1.1.1</v>
      </c>
      <c r="Q110" s="15" t="str">
        <f>VLOOKUP($G110,Programas!$T$2:$AD$92,7,0)</f>
        <v>REMUNERACIONES</v>
      </c>
      <c r="R110" s="15" t="str">
        <f>VLOOKUP($G110,Programas!$T$2:$AD$92,8,0)</f>
        <v>1.1</v>
      </c>
      <c r="S110" s="15" t="str">
        <f>VLOOKUP($G110,Programas!$T$2:$AD$92,9,0)</f>
        <v>GASTOS DE CONSUMO</v>
      </c>
      <c r="T110" s="15" t="str">
        <f>VLOOKUP($G110,Programas!$T$2:$AD$92,10,0)</f>
        <v>1</v>
      </c>
      <c r="U110" s="14">
        <v>3248141.73</v>
      </c>
      <c r="W110" s="19"/>
    </row>
    <row r="111" spans="1:23" hidden="1" x14ac:dyDescent="0.25">
      <c r="A111" s="15" t="str">
        <f t="shared" si="6"/>
        <v>0005-0</v>
      </c>
      <c r="B111" s="15" t="str">
        <f>VLOOKUP(A111,Programas!$I$2:$K$8,2,0)</f>
        <v>0 - Remuneraciones</v>
      </c>
      <c r="C111" s="15" t="str">
        <f t="shared" si="7"/>
        <v>0005-0-04</v>
      </c>
      <c r="D111" s="15" t="s">
        <v>835</v>
      </c>
      <c r="E111" s="15" t="str">
        <f>VLOOKUP(C111,Programas!$P$2:$Q$32,2,0)</f>
        <v>CONTRIBUCIONES PATRONALES AL DESARROLLO Y LA SEGURIDAD SOCIAL</v>
      </c>
      <c r="F111" s="111" t="s">
        <v>143</v>
      </c>
      <c r="G111" s="15" t="str">
        <f t="shared" si="8"/>
        <v>0005-0-04-01</v>
      </c>
      <c r="H111" s="15" t="str">
        <f t="shared" si="9"/>
        <v>0.04.01</v>
      </c>
      <c r="I111" s="15" t="str">
        <f>VLOOKUP(G111,Programas!$T$2:$V$94,3,0)</f>
        <v>Contribución Patronal al Seguro de Salud de la Caja Costarricensedel Seguro Social</v>
      </c>
      <c r="J111" s="15" t="str">
        <f t="shared" si="10"/>
        <v>01</v>
      </c>
      <c r="K111" s="15" t="str">
        <f t="shared" si="11"/>
        <v>04</v>
      </c>
      <c r="L111" s="15" t="str">
        <f>VLOOKUP(K111,Programas!$A$2:$B$21,2,0)</f>
        <v>01 Sistema de Emergencias 9-1-1</v>
      </c>
      <c r="M111" s="15" t="str">
        <f>VLOOKUP($G111,Programas!$T$2:$AD$92,3,0)</f>
        <v>Contribución Patronal al Seguro de Salud de la Caja Costarricensedel Seguro Social</v>
      </c>
      <c r="N111" s="15" t="str">
        <f>VLOOKUP($G111,Programas!$T$2:$AD$92,4,0)</f>
        <v>1.1.1.2</v>
      </c>
      <c r="O111" s="15" t="str">
        <f>VLOOKUP($G111,Programas!$T$2:$AD$92,5,0)</f>
        <v>Contribuciones sociales</v>
      </c>
      <c r="P111" s="15" t="str">
        <f>VLOOKUP($G111,Programas!$T$2:$AD$92,6,0)</f>
        <v>1.1.1</v>
      </c>
      <c r="Q111" s="15" t="str">
        <f>VLOOKUP($G111,Programas!$T$2:$AD$92,7,0)</f>
        <v>REMUNERACIONES</v>
      </c>
      <c r="R111" s="15" t="str">
        <f>VLOOKUP($G111,Programas!$T$2:$AD$92,8,0)</f>
        <v>1.1</v>
      </c>
      <c r="S111" s="15" t="str">
        <f>VLOOKUP($G111,Programas!$T$2:$AD$92,9,0)</f>
        <v>GASTOS DE CONSUMO</v>
      </c>
      <c r="T111" s="15" t="str">
        <f>VLOOKUP($G111,Programas!$T$2:$AD$92,10,0)</f>
        <v>1</v>
      </c>
      <c r="U111" s="14">
        <v>6545899.3100000005</v>
      </c>
      <c r="W111" s="19"/>
    </row>
    <row r="112" spans="1:23" hidden="1" x14ac:dyDescent="0.25">
      <c r="A112" s="15" t="str">
        <f t="shared" si="6"/>
        <v>0005-0</v>
      </c>
      <c r="B112" s="15" t="str">
        <f>VLOOKUP(A112,Programas!$I$2:$K$8,2,0)</f>
        <v>0 - Remuneraciones</v>
      </c>
      <c r="C112" s="15" t="str">
        <f t="shared" si="7"/>
        <v>0005-0-04</v>
      </c>
      <c r="D112" s="15" t="s">
        <v>835</v>
      </c>
      <c r="E112" s="15" t="str">
        <f>VLOOKUP(C112,Programas!$P$2:$Q$32,2,0)</f>
        <v>CONTRIBUCIONES PATRONALES AL DESARROLLO Y LA SEGURIDAD SOCIAL</v>
      </c>
      <c r="F112" s="111" t="s">
        <v>144</v>
      </c>
      <c r="G112" s="15" t="str">
        <f t="shared" si="8"/>
        <v>0005-0-04-01</v>
      </c>
      <c r="H112" s="15" t="str">
        <f t="shared" si="9"/>
        <v>0.04.01</v>
      </c>
      <c r="I112" s="15" t="str">
        <f>VLOOKUP(G112,Programas!$T$2:$V$94,3,0)</f>
        <v>Contribución Patronal al Seguro de Salud de la Caja Costarricensedel Seguro Social</v>
      </c>
      <c r="J112" s="15" t="str">
        <f t="shared" si="10"/>
        <v>01</v>
      </c>
      <c r="K112" s="15" t="str">
        <f t="shared" si="11"/>
        <v>06</v>
      </c>
      <c r="L112" s="15" t="str">
        <f>VLOOKUP(K112,Programas!$A$2:$B$21,2,0)</f>
        <v>01 Sistema de Emergencias 9-1-1</v>
      </c>
      <c r="M112" s="15" t="str">
        <f>VLOOKUP($G112,Programas!$T$2:$AD$92,3,0)</f>
        <v>Contribución Patronal al Seguro de Salud de la Caja Costarricensedel Seguro Social</v>
      </c>
      <c r="N112" s="15" t="str">
        <f>VLOOKUP($G112,Programas!$T$2:$AD$92,4,0)</f>
        <v>1.1.1.2</v>
      </c>
      <c r="O112" s="15" t="str">
        <f>VLOOKUP($G112,Programas!$T$2:$AD$92,5,0)</f>
        <v>Contribuciones sociales</v>
      </c>
      <c r="P112" s="15" t="str">
        <f>VLOOKUP($G112,Programas!$T$2:$AD$92,6,0)</f>
        <v>1.1.1</v>
      </c>
      <c r="Q112" s="15" t="str">
        <f>VLOOKUP($G112,Programas!$T$2:$AD$92,7,0)</f>
        <v>REMUNERACIONES</v>
      </c>
      <c r="R112" s="15" t="str">
        <f>VLOOKUP($G112,Programas!$T$2:$AD$92,8,0)</f>
        <v>1.1</v>
      </c>
      <c r="S112" s="15" t="str">
        <f>VLOOKUP($G112,Programas!$T$2:$AD$92,9,0)</f>
        <v>GASTOS DE CONSUMO</v>
      </c>
      <c r="T112" s="15" t="str">
        <f>VLOOKUP($G112,Programas!$T$2:$AD$92,10,0)</f>
        <v>1</v>
      </c>
      <c r="U112" s="14">
        <v>2737961.52</v>
      </c>
      <c r="W112" s="19"/>
    </row>
    <row r="113" spans="1:23" hidden="1" x14ac:dyDescent="0.25">
      <c r="A113" s="15" t="str">
        <f t="shared" si="6"/>
        <v>0005-0</v>
      </c>
      <c r="B113" s="15" t="str">
        <f>VLOOKUP(A113,Programas!$I$2:$K$8,2,0)</f>
        <v>0 - Remuneraciones</v>
      </c>
      <c r="C113" s="15" t="str">
        <f t="shared" si="7"/>
        <v>0005-0-04</v>
      </c>
      <c r="D113" s="15" t="s">
        <v>835</v>
      </c>
      <c r="E113" s="15" t="str">
        <f>VLOOKUP(C113,Programas!$P$2:$Q$32,2,0)</f>
        <v>CONTRIBUCIONES PATRONALES AL DESARROLLO Y LA SEGURIDAD SOCIAL</v>
      </c>
      <c r="F113" s="111" t="s">
        <v>145</v>
      </c>
      <c r="G113" s="15" t="str">
        <f t="shared" si="8"/>
        <v>0005-0-04-01</v>
      </c>
      <c r="H113" s="15" t="str">
        <f t="shared" si="9"/>
        <v>0.04.01</v>
      </c>
      <c r="I113" s="15" t="str">
        <f>VLOOKUP(G113,Programas!$T$2:$V$94,3,0)</f>
        <v>Contribución Patronal al Seguro de Salud de la Caja Costarricensedel Seguro Social</v>
      </c>
      <c r="J113" s="15" t="str">
        <f t="shared" si="10"/>
        <v>01</v>
      </c>
      <c r="K113" s="15" t="str">
        <f t="shared" si="11"/>
        <v>07</v>
      </c>
      <c r="L113" s="15" t="str">
        <f>VLOOKUP(K113,Programas!$A$2:$B$21,2,0)</f>
        <v>01 Sistema de Emergencias 9-1-1</v>
      </c>
      <c r="M113" s="15" t="str">
        <f>VLOOKUP($G113,Programas!$T$2:$AD$92,3,0)</f>
        <v>Contribución Patronal al Seguro de Salud de la Caja Costarricensedel Seguro Social</v>
      </c>
      <c r="N113" s="15" t="str">
        <f>VLOOKUP($G113,Programas!$T$2:$AD$92,4,0)</f>
        <v>1.1.1.2</v>
      </c>
      <c r="O113" s="15" t="str">
        <f>VLOOKUP($G113,Programas!$T$2:$AD$92,5,0)</f>
        <v>Contribuciones sociales</v>
      </c>
      <c r="P113" s="15" t="str">
        <f>VLOOKUP($G113,Programas!$T$2:$AD$92,6,0)</f>
        <v>1.1.1</v>
      </c>
      <c r="Q113" s="15" t="str">
        <f>VLOOKUP($G113,Programas!$T$2:$AD$92,7,0)</f>
        <v>REMUNERACIONES</v>
      </c>
      <c r="R113" s="15" t="str">
        <f>VLOOKUP($G113,Programas!$T$2:$AD$92,8,0)</f>
        <v>1.1</v>
      </c>
      <c r="S113" s="15" t="str">
        <f>VLOOKUP($G113,Programas!$T$2:$AD$92,9,0)</f>
        <v>GASTOS DE CONSUMO</v>
      </c>
      <c r="T113" s="15" t="str">
        <f>VLOOKUP($G113,Programas!$T$2:$AD$92,10,0)</f>
        <v>1</v>
      </c>
      <c r="U113" s="14">
        <v>9292024.3200000003</v>
      </c>
      <c r="W113" s="19"/>
    </row>
    <row r="114" spans="1:23" hidden="1" x14ac:dyDescent="0.25">
      <c r="A114" s="15" t="str">
        <f t="shared" si="6"/>
        <v>0005-0</v>
      </c>
      <c r="B114" s="15" t="str">
        <f>VLOOKUP(A114,Programas!$I$2:$K$8,2,0)</f>
        <v>0 - Remuneraciones</v>
      </c>
      <c r="C114" s="15" t="str">
        <f t="shared" si="7"/>
        <v>0005-0-04</v>
      </c>
      <c r="D114" s="15" t="s">
        <v>835</v>
      </c>
      <c r="E114" s="15" t="str">
        <f>VLOOKUP(C114,Programas!$P$2:$Q$32,2,0)</f>
        <v>CONTRIBUCIONES PATRONALES AL DESARROLLO Y LA SEGURIDAD SOCIAL</v>
      </c>
      <c r="F114" s="111" t="s">
        <v>146</v>
      </c>
      <c r="G114" s="15" t="str">
        <f t="shared" si="8"/>
        <v>0005-0-04-01</v>
      </c>
      <c r="H114" s="15" t="str">
        <f t="shared" si="9"/>
        <v>0.04.01</v>
      </c>
      <c r="I114" s="15" t="str">
        <f>VLOOKUP(G114,Programas!$T$2:$V$94,3,0)</f>
        <v>Contribución Patronal al Seguro de Salud de la Caja Costarricensedel Seguro Social</v>
      </c>
      <c r="J114" s="15" t="str">
        <f t="shared" si="10"/>
        <v>01</v>
      </c>
      <c r="K114" s="15" t="str">
        <f t="shared" si="11"/>
        <v>08</v>
      </c>
      <c r="L114" s="15" t="str">
        <f>VLOOKUP(K114,Programas!$A$2:$B$21,2,0)</f>
        <v>01 Sistema de Emergencias 9-1-1</v>
      </c>
      <c r="M114" s="15" t="str">
        <f>VLOOKUP($G114,Programas!$T$2:$AD$92,3,0)</f>
        <v>Contribución Patronal al Seguro de Salud de la Caja Costarricensedel Seguro Social</v>
      </c>
      <c r="N114" s="15" t="str">
        <f>VLOOKUP($G114,Programas!$T$2:$AD$92,4,0)</f>
        <v>1.1.1.2</v>
      </c>
      <c r="O114" s="15" t="str">
        <f>VLOOKUP($G114,Programas!$T$2:$AD$92,5,0)</f>
        <v>Contribuciones sociales</v>
      </c>
      <c r="P114" s="15" t="str">
        <f>VLOOKUP($G114,Programas!$T$2:$AD$92,6,0)</f>
        <v>1.1.1</v>
      </c>
      <c r="Q114" s="15" t="str">
        <f>VLOOKUP($G114,Programas!$T$2:$AD$92,7,0)</f>
        <v>REMUNERACIONES</v>
      </c>
      <c r="R114" s="15" t="str">
        <f>VLOOKUP($G114,Programas!$T$2:$AD$92,8,0)</f>
        <v>1.1</v>
      </c>
      <c r="S114" s="15" t="str">
        <f>VLOOKUP($G114,Programas!$T$2:$AD$92,9,0)</f>
        <v>GASTOS DE CONSUMO</v>
      </c>
      <c r="T114" s="15" t="str">
        <f>VLOOKUP($G114,Programas!$T$2:$AD$92,10,0)</f>
        <v>1</v>
      </c>
      <c r="U114" s="14">
        <v>9316516.0199999996</v>
      </c>
      <c r="W114" s="19"/>
    </row>
    <row r="115" spans="1:23" hidden="1" x14ac:dyDescent="0.25">
      <c r="A115" s="15" t="str">
        <f t="shared" si="6"/>
        <v>0005-0</v>
      </c>
      <c r="B115" s="15" t="str">
        <f>VLOOKUP(A115,Programas!$I$2:$K$8,2,0)</f>
        <v>0 - Remuneraciones</v>
      </c>
      <c r="C115" s="15" t="str">
        <f t="shared" si="7"/>
        <v>0005-0-04</v>
      </c>
      <c r="D115" s="15" t="s">
        <v>835</v>
      </c>
      <c r="E115" s="15" t="str">
        <f>VLOOKUP(C115,Programas!$P$2:$Q$32,2,0)</f>
        <v>CONTRIBUCIONES PATRONALES AL DESARROLLO Y LA SEGURIDAD SOCIAL</v>
      </c>
      <c r="F115" s="111" t="s">
        <v>147</v>
      </c>
      <c r="G115" s="15" t="str">
        <f t="shared" si="8"/>
        <v>0005-0-04-01</v>
      </c>
      <c r="H115" s="15" t="str">
        <f t="shared" si="9"/>
        <v>0.04.01</v>
      </c>
      <c r="I115" s="15" t="str">
        <f>VLOOKUP(G115,Programas!$T$2:$V$94,3,0)</f>
        <v>Contribución Patronal al Seguro de Salud de la Caja Costarricensedel Seguro Social</v>
      </c>
      <c r="J115" s="15" t="str">
        <f t="shared" si="10"/>
        <v>01</v>
      </c>
      <c r="K115" s="15" t="str">
        <f t="shared" si="11"/>
        <v>09</v>
      </c>
      <c r="L115" s="15" t="str">
        <f>VLOOKUP(K115,Programas!$A$2:$B$21,2,0)</f>
        <v>01 Sistema de Emergencias 9-1-1</v>
      </c>
      <c r="M115" s="15" t="str">
        <f>VLOOKUP($G115,Programas!$T$2:$AD$92,3,0)</f>
        <v>Contribución Patronal al Seguro de Salud de la Caja Costarricensedel Seguro Social</v>
      </c>
      <c r="N115" s="15" t="str">
        <f>VLOOKUP($G115,Programas!$T$2:$AD$92,4,0)</f>
        <v>1.1.1.2</v>
      </c>
      <c r="O115" s="15" t="str">
        <f>VLOOKUP($G115,Programas!$T$2:$AD$92,5,0)</f>
        <v>Contribuciones sociales</v>
      </c>
      <c r="P115" s="15" t="str">
        <f>VLOOKUP($G115,Programas!$T$2:$AD$92,6,0)</f>
        <v>1.1.1</v>
      </c>
      <c r="Q115" s="15" t="str">
        <f>VLOOKUP($G115,Programas!$T$2:$AD$92,7,0)</f>
        <v>REMUNERACIONES</v>
      </c>
      <c r="R115" s="15" t="str">
        <f>VLOOKUP($G115,Programas!$T$2:$AD$92,8,0)</f>
        <v>1.1</v>
      </c>
      <c r="S115" s="15" t="str">
        <f>VLOOKUP($G115,Programas!$T$2:$AD$92,9,0)</f>
        <v>GASTOS DE CONSUMO</v>
      </c>
      <c r="T115" s="15" t="str">
        <f>VLOOKUP($G115,Programas!$T$2:$AD$92,10,0)</f>
        <v>1</v>
      </c>
      <c r="U115" s="14">
        <v>2922084.07</v>
      </c>
      <c r="W115" s="19"/>
    </row>
    <row r="116" spans="1:23" hidden="1" x14ac:dyDescent="0.25">
      <c r="A116" s="15" t="str">
        <f t="shared" si="6"/>
        <v>0005-0</v>
      </c>
      <c r="B116" s="15" t="str">
        <f>VLOOKUP(A116,Programas!$I$2:$K$8,2,0)</f>
        <v>0 - Remuneraciones</v>
      </c>
      <c r="C116" s="15" t="str">
        <f t="shared" si="7"/>
        <v>0005-0-04</v>
      </c>
      <c r="D116" s="15" t="s">
        <v>835</v>
      </c>
      <c r="E116" s="15" t="str">
        <f>VLOOKUP(C116,Programas!$P$2:$Q$32,2,0)</f>
        <v>CONTRIBUCIONES PATRONALES AL DESARROLLO Y LA SEGURIDAD SOCIAL</v>
      </c>
      <c r="F116" s="111" t="s">
        <v>148</v>
      </c>
      <c r="G116" s="15" t="str">
        <f t="shared" si="8"/>
        <v>0005-0-04-01</v>
      </c>
      <c r="H116" s="15" t="str">
        <f t="shared" si="9"/>
        <v>0.04.01</v>
      </c>
      <c r="I116" s="15" t="str">
        <f>VLOOKUP(G116,Programas!$T$2:$V$94,3,0)</f>
        <v>Contribución Patronal al Seguro de Salud de la Caja Costarricensedel Seguro Social</v>
      </c>
      <c r="J116" s="15" t="str">
        <f t="shared" si="10"/>
        <v>01</v>
      </c>
      <c r="K116" s="15" t="str">
        <f t="shared" si="11"/>
        <v>10</v>
      </c>
      <c r="L116" s="15" t="str">
        <f>VLOOKUP(K116,Programas!$A$2:$B$21,2,0)</f>
        <v>01 Sistema de Emergencias 9-1-1</v>
      </c>
      <c r="M116" s="15" t="str">
        <f>VLOOKUP($G116,Programas!$T$2:$AD$92,3,0)</f>
        <v>Contribución Patronal al Seguro de Salud de la Caja Costarricensedel Seguro Social</v>
      </c>
      <c r="N116" s="15" t="str">
        <f>VLOOKUP($G116,Programas!$T$2:$AD$92,4,0)</f>
        <v>1.1.1.2</v>
      </c>
      <c r="O116" s="15" t="str">
        <f>VLOOKUP($G116,Programas!$T$2:$AD$92,5,0)</f>
        <v>Contribuciones sociales</v>
      </c>
      <c r="P116" s="15" t="str">
        <f>VLOOKUP($G116,Programas!$T$2:$AD$92,6,0)</f>
        <v>1.1.1</v>
      </c>
      <c r="Q116" s="15" t="str">
        <f>VLOOKUP($G116,Programas!$T$2:$AD$92,7,0)</f>
        <v>REMUNERACIONES</v>
      </c>
      <c r="R116" s="15" t="str">
        <f>VLOOKUP($G116,Programas!$T$2:$AD$92,8,0)</f>
        <v>1.1</v>
      </c>
      <c r="S116" s="15" t="str">
        <f>VLOOKUP($G116,Programas!$T$2:$AD$92,9,0)</f>
        <v>GASTOS DE CONSUMO</v>
      </c>
      <c r="T116" s="15" t="str">
        <f>VLOOKUP($G116,Programas!$T$2:$AD$92,10,0)</f>
        <v>1</v>
      </c>
      <c r="U116" s="14">
        <v>8941262.4900000002</v>
      </c>
      <c r="W116" s="19"/>
    </row>
    <row r="117" spans="1:23" hidden="1" x14ac:dyDescent="0.25">
      <c r="A117" s="15" t="str">
        <f t="shared" si="6"/>
        <v>0005-0</v>
      </c>
      <c r="B117" s="15" t="str">
        <f>VLOOKUP(A117,Programas!$I$2:$K$8,2,0)</f>
        <v>0 - Remuneraciones</v>
      </c>
      <c r="C117" s="15" t="str">
        <f t="shared" si="7"/>
        <v>0005-0-04</v>
      </c>
      <c r="D117" s="15" t="s">
        <v>835</v>
      </c>
      <c r="E117" s="15" t="str">
        <f>VLOOKUP(C117,Programas!$P$2:$Q$32,2,0)</f>
        <v>CONTRIBUCIONES PATRONALES AL DESARROLLO Y LA SEGURIDAD SOCIAL</v>
      </c>
      <c r="F117" s="111" t="s">
        <v>149</v>
      </c>
      <c r="G117" s="15" t="str">
        <f t="shared" si="8"/>
        <v>0005-0-04-01</v>
      </c>
      <c r="H117" s="15" t="str">
        <f t="shared" si="9"/>
        <v>0.04.01</v>
      </c>
      <c r="I117" s="15" t="str">
        <f>VLOOKUP(G117,Programas!$T$2:$V$94,3,0)</f>
        <v>Contribución Patronal al Seguro de Salud de la Caja Costarricensedel Seguro Social</v>
      </c>
      <c r="J117" s="15" t="str">
        <f t="shared" si="10"/>
        <v>01</v>
      </c>
      <c r="K117" s="15" t="str">
        <f t="shared" si="11"/>
        <v>12</v>
      </c>
      <c r="L117" s="15" t="str">
        <f>VLOOKUP(K117,Programas!$A$2:$B$21,2,0)</f>
        <v>01 Sistema de Emergencias 9-1-1</v>
      </c>
      <c r="M117" s="15" t="str">
        <f>VLOOKUP($G117,Programas!$T$2:$AD$92,3,0)</f>
        <v>Contribución Patronal al Seguro de Salud de la Caja Costarricensedel Seguro Social</v>
      </c>
      <c r="N117" s="15" t="str">
        <f>VLOOKUP($G117,Programas!$T$2:$AD$92,4,0)</f>
        <v>1.1.1.2</v>
      </c>
      <c r="O117" s="15" t="str">
        <f>VLOOKUP($G117,Programas!$T$2:$AD$92,5,0)</f>
        <v>Contribuciones sociales</v>
      </c>
      <c r="P117" s="15" t="str">
        <f>VLOOKUP($G117,Programas!$T$2:$AD$92,6,0)</f>
        <v>1.1.1</v>
      </c>
      <c r="Q117" s="15" t="str">
        <f>VLOOKUP($G117,Programas!$T$2:$AD$92,7,0)</f>
        <v>REMUNERACIONES</v>
      </c>
      <c r="R117" s="15" t="str">
        <f>VLOOKUP($G117,Programas!$T$2:$AD$92,8,0)</f>
        <v>1.1</v>
      </c>
      <c r="S117" s="15" t="str">
        <f>VLOOKUP($G117,Programas!$T$2:$AD$92,9,0)</f>
        <v>GASTOS DE CONSUMO</v>
      </c>
      <c r="T117" s="15" t="str">
        <f>VLOOKUP($G117,Programas!$T$2:$AD$92,10,0)</f>
        <v>1</v>
      </c>
      <c r="U117" s="14">
        <v>3608035.3200000003</v>
      </c>
      <c r="W117" s="19"/>
    </row>
    <row r="118" spans="1:23" hidden="1" x14ac:dyDescent="0.25">
      <c r="A118" s="15" t="str">
        <f t="shared" si="6"/>
        <v>0005-0</v>
      </c>
      <c r="B118" s="15" t="str">
        <f>VLOOKUP(A118,Programas!$I$2:$K$8,2,0)</f>
        <v>0 - Remuneraciones</v>
      </c>
      <c r="C118" s="15" t="str">
        <f t="shared" si="7"/>
        <v>0005-0-04</v>
      </c>
      <c r="D118" s="15" t="s">
        <v>835</v>
      </c>
      <c r="E118" s="15" t="str">
        <f>VLOOKUP(C118,Programas!$P$2:$Q$32,2,0)</f>
        <v>CONTRIBUCIONES PATRONALES AL DESARROLLO Y LA SEGURIDAD SOCIAL</v>
      </c>
      <c r="F118" s="111" t="s">
        <v>150</v>
      </c>
      <c r="G118" s="15" t="str">
        <f t="shared" si="8"/>
        <v>0005-0-04-01</v>
      </c>
      <c r="H118" s="15" t="str">
        <f t="shared" si="9"/>
        <v>0.04.01</v>
      </c>
      <c r="I118" s="15" t="str">
        <f>VLOOKUP(G118,Programas!$T$2:$V$94,3,0)</f>
        <v>Contribución Patronal al Seguro de Salud de la Caja Costarricensedel Seguro Social</v>
      </c>
      <c r="J118" s="15" t="str">
        <f t="shared" si="10"/>
        <v>01</v>
      </c>
      <c r="K118" s="15" t="str">
        <f t="shared" si="11"/>
        <v>13</v>
      </c>
      <c r="L118" s="15" t="str">
        <f>VLOOKUP(K118,Programas!$A$2:$B$21,2,0)</f>
        <v>01 Sistema de Emergencias 9-1-1</v>
      </c>
      <c r="M118" s="15" t="str">
        <f>VLOOKUP($G118,Programas!$T$2:$AD$92,3,0)</f>
        <v>Contribución Patronal al Seguro de Salud de la Caja Costarricensedel Seguro Social</v>
      </c>
      <c r="N118" s="15" t="str">
        <f>VLOOKUP($G118,Programas!$T$2:$AD$92,4,0)</f>
        <v>1.1.1.2</v>
      </c>
      <c r="O118" s="15" t="str">
        <f>VLOOKUP($G118,Programas!$T$2:$AD$92,5,0)</f>
        <v>Contribuciones sociales</v>
      </c>
      <c r="P118" s="15" t="str">
        <f>VLOOKUP($G118,Programas!$T$2:$AD$92,6,0)</f>
        <v>1.1.1</v>
      </c>
      <c r="Q118" s="15" t="str">
        <f>VLOOKUP($G118,Programas!$T$2:$AD$92,7,0)</f>
        <v>REMUNERACIONES</v>
      </c>
      <c r="R118" s="15" t="str">
        <f>VLOOKUP($G118,Programas!$T$2:$AD$92,8,0)</f>
        <v>1.1</v>
      </c>
      <c r="S118" s="15" t="str">
        <f>VLOOKUP($G118,Programas!$T$2:$AD$92,9,0)</f>
        <v>GASTOS DE CONSUMO</v>
      </c>
      <c r="T118" s="15" t="str">
        <f>VLOOKUP($G118,Programas!$T$2:$AD$92,10,0)</f>
        <v>1</v>
      </c>
      <c r="U118" s="14">
        <v>4755541.0699999994</v>
      </c>
      <c r="W118" s="19"/>
    </row>
    <row r="119" spans="1:23" hidden="1" x14ac:dyDescent="0.25">
      <c r="A119" s="15" t="str">
        <f t="shared" si="6"/>
        <v>0005-0</v>
      </c>
      <c r="B119" s="15" t="str">
        <f>VLOOKUP(A119,Programas!$I$2:$K$8,2,0)</f>
        <v>0 - Remuneraciones</v>
      </c>
      <c r="C119" s="15" t="str">
        <f t="shared" si="7"/>
        <v>0005-0-04</v>
      </c>
      <c r="D119" s="15" t="s">
        <v>835</v>
      </c>
      <c r="E119" s="15" t="str">
        <f>VLOOKUP(C119,Programas!$P$2:$Q$32,2,0)</f>
        <v>CONTRIBUCIONES PATRONALES AL DESARROLLO Y LA SEGURIDAD SOCIAL</v>
      </c>
      <c r="F119" s="111" t="s">
        <v>151</v>
      </c>
      <c r="G119" s="15" t="str">
        <f t="shared" si="8"/>
        <v>0005-0-04-01</v>
      </c>
      <c r="H119" s="15" t="str">
        <f t="shared" si="9"/>
        <v>0.04.01</v>
      </c>
      <c r="I119" s="15" t="str">
        <f>VLOOKUP(G119,Programas!$T$2:$V$94,3,0)</f>
        <v>Contribución Patronal al Seguro de Salud de la Caja Costarricensedel Seguro Social</v>
      </c>
      <c r="J119" s="15" t="str">
        <f t="shared" si="10"/>
        <v>01</v>
      </c>
      <c r="K119" s="15" t="str">
        <f t="shared" si="11"/>
        <v>14</v>
      </c>
      <c r="L119" s="15" t="str">
        <f>VLOOKUP(K119,Programas!$A$2:$B$21,2,0)</f>
        <v>01 Sistema de Emergencias 9-1-1</v>
      </c>
      <c r="M119" s="15" t="str">
        <f>VLOOKUP($G119,Programas!$T$2:$AD$92,3,0)</f>
        <v>Contribución Patronal al Seguro de Salud de la Caja Costarricensedel Seguro Social</v>
      </c>
      <c r="N119" s="15" t="str">
        <f>VLOOKUP($G119,Programas!$T$2:$AD$92,4,0)</f>
        <v>1.1.1.2</v>
      </c>
      <c r="O119" s="15" t="str">
        <f>VLOOKUP($G119,Programas!$T$2:$AD$92,5,0)</f>
        <v>Contribuciones sociales</v>
      </c>
      <c r="P119" s="15" t="str">
        <f>VLOOKUP($G119,Programas!$T$2:$AD$92,6,0)</f>
        <v>1.1.1</v>
      </c>
      <c r="Q119" s="15" t="str">
        <f>VLOOKUP($G119,Programas!$T$2:$AD$92,7,0)</f>
        <v>REMUNERACIONES</v>
      </c>
      <c r="R119" s="15" t="str">
        <f>VLOOKUP($G119,Programas!$T$2:$AD$92,8,0)</f>
        <v>1.1</v>
      </c>
      <c r="S119" s="15" t="str">
        <f>VLOOKUP($G119,Programas!$T$2:$AD$92,9,0)</f>
        <v>GASTOS DE CONSUMO</v>
      </c>
      <c r="T119" s="15" t="str">
        <f>VLOOKUP($G119,Programas!$T$2:$AD$92,10,0)</f>
        <v>1</v>
      </c>
      <c r="U119" s="14">
        <v>123901558.51000001</v>
      </c>
      <c r="W119" s="19"/>
    </row>
    <row r="120" spans="1:23" hidden="1" x14ac:dyDescent="0.25">
      <c r="A120" s="15" t="str">
        <f t="shared" si="6"/>
        <v>0005-0</v>
      </c>
      <c r="B120" s="15" t="str">
        <f>VLOOKUP(A120,Programas!$I$2:$K$8,2,0)</f>
        <v>0 - Remuneraciones</v>
      </c>
      <c r="C120" s="15" t="str">
        <f t="shared" si="7"/>
        <v>0005-0-04</v>
      </c>
      <c r="D120" s="15" t="s">
        <v>835</v>
      </c>
      <c r="E120" s="15" t="str">
        <f>VLOOKUP(C120,Programas!$P$2:$Q$32,2,0)</f>
        <v>CONTRIBUCIONES PATRONALES AL DESARROLLO Y LA SEGURIDAD SOCIAL</v>
      </c>
      <c r="F120" s="111" t="s">
        <v>152</v>
      </c>
      <c r="G120" s="15" t="str">
        <f t="shared" si="8"/>
        <v>0005-0-04-01</v>
      </c>
      <c r="H120" s="15" t="str">
        <f t="shared" si="9"/>
        <v>0.04.01</v>
      </c>
      <c r="I120" s="15" t="str">
        <f>VLOOKUP(G120,Programas!$T$2:$V$94,3,0)</f>
        <v>Contribución Patronal al Seguro de Salud de la Caja Costarricensedel Seguro Social</v>
      </c>
      <c r="J120" s="15" t="str">
        <f t="shared" si="10"/>
        <v>01</v>
      </c>
      <c r="K120" s="15" t="str">
        <f t="shared" si="11"/>
        <v>15</v>
      </c>
      <c r="L120" s="15" t="str">
        <f>VLOOKUP(K120,Programas!$A$2:$B$21,2,0)</f>
        <v>01 Sistema de Emergencias 9-1-1</v>
      </c>
      <c r="M120" s="15" t="str">
        <f>VLOOKUP($G120,Programas!$T$2:$AD$92,3,0)</f>
        <v>Contribución Patronal al Seguro de Salud de la Caja Costarricensedel Seguro Social</v>
      </c>
      <c r="N120" s="15" t="str">
        <f>VLOOKUP($G120,Programas!$T$2:$AD$92,4,0)</f>
        <v>1.1.1.2</v>
      </c>
      <c r="O120" s="15" t="str">
        <f>VLOOKUP($G120,Programas!$T$2:$AD$92,5,0)</f>
        <v>Contribuciones sociales</v>
      </c>
      <c r="P120" s="15" t="str">
        <f>VLOOKUP($G120,Programas!$T$2:$AD$92,6,0)</f>
        <v>1.1.1</v>
      </c>
      <c r="Q120" s="15" t="str">
        <f>VLOOKUP($G120,Programas!$T$2:$AD$92,7,0)</f>
        <v>REMUNERACIONES</v>
      </c>
      <c r="R120" s="15" t="str">
        <f>VLOOKUP($G120,Programas!$T$2:$AD$92,8,0)</f>
        <v>1.1</v>
      </c>
      <c r="S120" s="15" t="str">
        <f>VLOOKUP($G120,Programas!$T$2:$AD$92,9,0)</f>
        <v>GASTOS DE CONSUMO</v>
      </c>
      <c r="T120" s="15" t="str">
        <f>VLOOKUP($G120,Programas!$T$2:$AD$92,10,0)</f>
        <v>1</v>
      </c>
      <c r="U120" s="14">
        <v>12690848.789999999</v>
      </c>
      <c r="W120" s="19"/>
    </row>
    <row r="121" spans="1:23" hidden="1" x14ac:dyDescent="0.25">
      <c r="A121" s="15" t="str">
        <f t="shared" si="6"/>
        <v>0005-0</v>
      </c>
      <c r="B121" s="15" t="str">
        <f>VLOOKUP(A121,Programas!$I$2:$K$8,2,0)</f>
        <v>0 - Remuneraciones</v>
      </c>
      <c r="C121" s="15" t="str">
        <f t="shared" si="7"/>
        <v>0005-0-04</v>
      </c>
      <c r="D121" s="15" t="s">
        <v>835</v>
      </c>
      <c r="E121" s="15" t="str">
        <f>VLOOKUP(C121,Programas!$P$2:$Q$32,2,0)</f>
        <v>CONTRIBUCIONES PATRONALES AL DESARROLLO Y LA SEGURIDAD SOCIAL</v>
      </c>
      <c r="F121" s="111" t="s">
        <v>154</v>
      </c>
      <c r="G121" s="15" t="str">
        <f t="shared" si="8"/>
        <v>0005-0-04-01</v>
      </c>
      <c r="H121" s="15" t="str">
        <f t="shared" si="9"/>
        <v>0.04.01</v>
      </c>
      <c r="I121" s="15" t="str">
        <f>VLOOKUP(G121,Programas!$T$2:$V$94,3,0)</f>
        <v>Contribución Patronal al Seguro de Salud de la Caja Costarricensedel Seguro Social</v>
      </c>
      <c r="J121" s="15" t="str">
        <f t="shared" si="10"/>
        <v>01</v>
      </c>
      <c r="K121" s="15" t="str">
        <f t="shared" si="11"/>
        <v>16</v>
      </c>
      <c r="L121" s="15" t="str">
        <f>VLOOKUP(K121,Programas!$A$2:$B$21,2,0)</f>
        <v>01 Sistema de Emergencias 9-1-1</v>
      </c>
      <c r="M121" s="15" t="str">
        <f>VLOOKUP($G121,Programas!$T$2:$AD$92,3,0)</f>
        <v>Contribución Patronal al Seguro de Salud de la Caja Costarricensedel Seguro Social</v>
      </c>
      <c r="N121" s="15" t="str">
        <f>VLOOKUP($G121,Programas!$T$2:$AD$92,4,0)</f>
        <v>1.1.1.2</v>
      </c>
      <c r="O121" s="15" t="str">
        <f>VLOOKUP($G121,Programas!$T$2:$AD$92,5,0)</f>
        <v>Contribuciones sociales</v>
      </c>
      <c r="P121" s="15" t="str">
        <f>VLOOKUP($G121,Programas!$T$2:$AD$92,6,0)</f>
        <v>1.1.1</v>
      </c>
      <c r="Q121" s="15" t="str">
        <f>VLOOKUP($G121,Programas!$T$2:$AD$92,7,0)</f>
        <v>REMUNERACIONES</v>
      </c>
      <c r="R121" s="15" t="str">
        <f>VLOOKUP($G121,Programas!$T$2:$AD$92,8,0)</f>
        <v>1.1</v>
      </c>
      <c r="S121" s="15" t="str">
        <f>VLOOKUP($G121,Programas!$T$2:$AD$92,9,0)</f>
        <v>GASTOS DE CONSUMO</v>
      </c>
      <c r="T121" s="15" t="str">
        <f>VLOOKUP($G121,Programas!$T$2:$AD$92,10,0)</f>
        <v>1</v>
      </c>
      <c r="U121" s="14">
        <v>3889453.44</v>
      </c>
      <c r="W121" s="19"/>
    </row>
    <row r="122" spans="1:23" hidden="1" x14ac:dyDescent="0.25">
      <c r="A122" s="15" t="str">
        <f t="shared" si="6"/>
        <v>0005-0</v>
      </c>
      <c r="B122" s="15" t="str">
        <f>VLOOKUP(A122,Programas!$I$2:$K$8,2,0)</f>
        <v>0 - Remuneraciones</v>
      </c>
      <c r="C122" s="15" t="str">
        <f t="shared" si="7"/>
        <v>0005-0-04</v>
      </c>
      <c r="D122" s="15" t="s">
        <v>835</v>
      </c>
      <c r="E122" s="15" t="str">
        <f>VLOOKUP(C122,Programas!$P$2:$Q$32,2,0)</f>
        <v>CONTRIBUCIONES PATRONALES AL DESARROLLO Y LA SEGURIDAD SOCIAL</v>
      </c>
      <c r="F122" s="111" t="s">
        <v>155</v>
      </c>
      <c r="G122" s="15" t="str">
        <f t="shared" si="8"/>
        <v>0005-0-04-01</v>
      </c>
      <c r="H122" s="15" t="str">
        <f t="shared" si="9"/>
        <v>0.04.01</v>
      </c>
      <c r="I122" s="15" t="str">
        <f>VLOOKUP(G122,Programas!$T$2:$V$94,3,0)</f>
        <v>Contribución Patronal al Seguro de Salud de la Caja Costarricensedel Seguro Social</v>
      </c>
      <c r="J122" s="15" t="str">
        <f t="shared" si="10"/>
        <v>01</v>
      </c>
      <c r="K122" s="15" t="str">
        <f t="shared" si="11"/>
        <v>18</v>
      </c>
      <c r="L122" s="15" t="str">
        <f>VLOOKUP(K122,Programas!$A$2:$B$21,2,0)</f>
        <v>01 Sistema de Emergencias 9-1-1</v>
      </c>
      <c r="M122" s="15" t="str">
        <f>VLOOKUP($G122,Programas!$T$2:$AD$92,3,0)</f>
        <v>Contribución Patronal al Seguro de Salud de la Caja Costarricensedel Seguro Social</v>
      </c>
      <c r="N122" s="15" t="str">
        <f>VLOOKUP($G122,Programas!$T$2:$AD$92,4,0)</f>
        <v>1.1.1.2</v>
      </c>
      <c r="O122" s="15" t="str">
        <f>VLOOKUP($G122,Programas!$T$2:$AD$92,5,0)</f>
        <v>Contribuciones sociales</v>
      </c>
      <c r="P122" s="15" t="str">
        <f>VLOOKUP($G122,Programas!$T$2:$AD$92,6,0)</f>
        <v>1.1.1</v>
      </c>
      <c r="Q122" s="15" t="str">
        <f>VLOOKUP($G122,Programas!$T$2:$AD$92,7,0)</f>
        <v>REMUNERACIONES</v>
      </c>
      <c r="R122" s="15" t="str">
        <f>VLOOKUP($G122,Programas!$T$2:$AD$92,8,0)</f>
        <v>1.1</v>
      </c>
      <c r="S122" s="15" t="str">
        <f>VLOOKUP($G122,Programas!$T$2:$AD$92,9,0)</f>
        <v>GASTOS DE CONSUMO</v>
      </c>
      <c r="T122" s="15" t="str">
        <f>VLOOKUP($G122,Programas!$T$2:$AD$92,10,0)</f>
        <v>1</v>
      </c>
      <c r="U122" s="14">
        <v>3409510.01</v>
      </c>
      <c r="W122" s="19"/>
    </row>
    <row r="123" spans="1:23" hidden="1" x14ac:dyDescent="0.25">
      <c r="A123" s="15" t="str">
        <f t="shared" si="6"/>
        <v>0005-0</v>
      </c>
      <c r="B123" s="15" t="str">
        <f>VLOOKUP(A123,Programas!$I$2:$K$8,2,0)</f>
        <v>0 - Remuneraciones</v>
      </c>
      <c r="C123" s="15" t="str">
        <f t="shared" si="7"/>
        <v>0005-0-04</v>
      </c>
      <c r="D123" s="15" t="s">
        <v>835</v>
      </c>
      <c r="E123" s="15" t="str">
        <f>VLOOKUP(C123,Programas!$P$2:$Q$32,2,0)</f>
        <v>CONTRIBUCIONES PATRONALES AL DESARROLLO Y LA SEGURIDAD SOCIAL</v>
      </c>
      <c r="F123" s="111" t="s">
        <v>156</v>
      </c>
      <c r="G123" s="15" t="str">
        <f t="shared" si="8"/>
        <v>0005-0-04-01</v>
      </c>
      <c r="H123" s="15" t="str">
        <f t="shared" si="9"/>
        <v>0.04.01</v>
      </c>
      <c r="I123" s="15" t="str">
        <f>VLOOKUP(G123,Programas!$T$2:$V$94,3,0)</f>
        <v>Contribución Patronal al Seguro de Salud de la Caja Costarricensedel Seguro Social</v>
      </c>
      <c r="J123" s="15" t="str">
        <f t="shared" si="10"/>
        <v>01</v>
      </c>
      <c r="K123" s="15" t="str">
        <f t="shared" si="11"/>
        <v>19</v>
      </c>
      <c r="L123" s="15" t="str">
        <f>VLOOKUP(K123,Programas!$A$2:$B$21,2,0)</f>
        <v>01 Sistema de Emergencias 9-1-1</v>
      </c>
      <c r="M123" s="15" t="str">
        <f>VLOOKUP($G123,Programas!$T$2:$AD$92,3,0)</f>
        <v>Contribución Patronal al Seguro de Salud de la Caja Costarricensedel Seguro Social</v>
      </c>
      <c r="N123" s="15" t="str">
        <f>VLOOKUP($G123,Programas!$T$2:$AD$92,4,0)</f>
        <v>1.1.1.2</v>
      </c>
      <c r="O123" s="15" t="str">
        <f>VLOOKUP($G123,Programas!$T$2:$AD$92,5,0)</f>
        <v>Contribuciones sociales</v>
      </c>
      <c r="P123" s="15" t="str">
        <f>VLOOKUP($G123,Programas!$T$2:$AD$92,6,0)</f>
        <v>1.1.1</v>
      </c>
      <c r="Q123" s="15" t="str">
        <f>VLOOKUP($G123,Programas!$T$2:$AD$92,7,0)</f>
        <v>REMUNERACIONES</v>
      </c>
      <c r="R123" s="15" t="str">
        <f>VLOOKUP($G123,Programas!$T$2:$AD$92,8,0)</f>
        <v>1.1</v>
      </c>
      <c r="S123" s="15" t="str">
        <f>VLOOKUP($G123,Programas!$T$2:$AD$92,9,0)</f>
        <v>GASTOS DE CONSUMO</v>
      </c>
      <c r="T123" s="15" t="str">
        <f>VLOOKUP($G123,Programas!$T$2:$AD$92,10,0)</f>
        <v>1</v>
      </c>
      <c r="U123" s="14">
        <v>1727808.34</v>
      </c>
      <c r="W123" s="19"/>
    </row>
    <row r="124" spans="1:23" hidden="1" x14ac:dyDescent="0.25">
      <c r="A124" s="15" t="str">
        <f t="shared" si="6"/>
        <v>0005-0</v>
      </c>
      <c r="B124" s="15" t="str">
        <f>VLOOKUP(A124,Programas!$I$2:$K$8,2,0)</f>
        <v>0 - Remuneraciones</v>
      </c>
      <c r="C124" s="15" t="str">
        <f t="shared" si="7"/>
        <v>0005-0-04</v>
      </c>
      <c r="D124" s="15" t="s">
        <v>835</v>
      </c>
      <c r="E124" s="15" t="str">
        <f>VLOOKUP(C124,Programas!$P$2:$Q$32,2,0)</f>
        <v>CONTRIBUCIONES PATRONALES AL DESARROLLO Y LA SEGURIDAD SOCIAL</v>
      </c>
      <c r="F124" s="112" t="s">
        <v>157</v>
      </c>
      <c r="G124" s="15" t="str">
        <f t="shared" si="8"/>
        <v>0005-0-04-01</v>
      </c>
      <c r="H124" s="15" t="str">
        <f t="shared" si="9"/>
        <v>0.04.01</v>
      </c>
      <c r="I124" s="15" t="str">
        <f>VLOOKUP(G124,Programas!$T$2:$V$94,3,0)</f>
        <v>Contribución Patronal al Seguro de Salud de la Caja Costarricensedel Seguro Social</v>
      </c>
      <c r="J124" s="15" t="str">
        <f t="shared" si="10"/>
        <v>01</v>
      </c>
      <c r="K124" s="15" t="str">
        <f t="shared" si="11"/>
        <v>20</v>
      </c>
      <c r="L124" s="15" t="str">
        <f>VLOOKUP(K124,Programas!$A$2:$B$21,2,0)</f>
        <v>01 Sistema de Emergencias 9-1-1</v>
      </c>
      <c r="M124" s="15" t="str">
        <f>VLOOKUP($G124,Programas!$T$2:$AD$92,3,0)</f>
        <v>Contribución Patronal al Seguro de Salud de la Caja Costarricensedel Seguro Social</v>
      </c>
      <c r="N124" s="15" t="str">
        <f>VLOOKUP($G124,Programas!$T$2:$AD$92,4,0)</f>
        <v>1.1.1.2</v>
      </c>
      <c r="O124" s="15" t="str">
        <f>VLOOKUP($G124,Programas!$T$2:$AD$92,5,0)</f>
        <v>Contribuciones sociales</v>
      </c>
      <c r="P124" s="15" t="str">
        <f>VLOOKUP($G124,Programas!$T$2:$AD$92,6,0)</f>
        <v>1.1.1</v>
      </c>
      <c r="Q124" s="15" t="str">
        <f>VLOOKUP($G124,Programas!$T$2:$AD$92,7,0)</f>
        <v>REMUNERACIONES</v>
      </c>
      <c r="R124" s="15" t="str">
        <f>VLOOKUP($G124,Programas!$T$2:$AD$92,8,0)</f>
        <v>1.1</v>
      </c>
      <c r="S124" s="15" t="str">
        <f>VLOOKUP($G124,Programas!$T$2:$AD$92,9,0)</f>
        <v>GASTOS DE CONSUMO</v>
      </c>
      <c r="T124" s="15" t="str">
        <f>VLOOKUP($G124,Programas!$T$2:$AD$92,10,0)</f>
        <v>1</v>
      </c>
      <c r="U124" s="14">
        <v>590337.05999999994</v>
      </c>
      <c r="W124" s="19"/>
    </row>
    <row r="125" spans="1:23" hidden="1" x14ac:dyDescent="0.25">
      <c r="A125" s="15" t="str">
        <f t="shared" si="6"/>
        <v>0005-0</v>
      </c>
      <c r="B125" s="15" t="str">
        <f>VLOOKUP(A125,Programas!$I$2:$K$8,2,0)</f>
        <v>0 - Remuneraciones</v>
      </c>
      <c r="C125" s="15" t="str">
        <f t="shared" si="7"/>
        <v>0005-0-04</v>
      </c>
      <c r="D125" s="15" t="s">
        <v>835</v>
      </c>
      <c r="E125" s="15" t="str">
        <f>VLOOKUP(C125,Programas!$P$2:$Q$32,2,0)</f>
        <v>CONTRIBUCIONES PATRONALES AL DESARROLLO Y LA SEGURIDAD SOCIAL</v>
      </c>
      <c r="F125" s="112" t="s">
        <v>158</v>
      </c>
      <c r="G125" s="15" t="str">
        <f t="shared" si="8"/>
        <v>0005-0-04-02</v>
      </c>
      <c r="H125" s="15" t="str">
        <f t="shared" si="9"/>
        <v>0.04.02</v>
      </c>
      <c r="I125" s="15" t="str">
        <f>VLOOKUP(G125,Programas!$T$2:$V$94,3,0)</f>
        <v>Contribución Patronal al Instituto Mixto de Ayuda Social</v>
      </c>
      <c r="J125" s="15" t="str">
        <f t="shared" si="10"/>
        <v>01</v>
      </c>
      <c r="K125" s="15" t="str">
        <f t="shared" si="11"/>
        <v>01</v>
      </c>
      <c r="L125" s="15" t="str">
        <f>VLOOKUP(K125,Programas!$A$2:$B$21,2,0)</f>
        <v>01 Sistema de Emergencias 9-1-1</v>
      </c>
      <c r="M125" s="15" t="str">
        <f>VLOOKUP($G125,Programas!$T$2:$AD$92,3,0)</f>
        <v>Contribución Patronal al Instituto Mixto de Ayuda Social</v>
      </c>
      <c r="N125" s="15" t="str">
        <f>VLOOKUP($G125,Programas!$T$2:$AD$92,4,0)</f>
        <v>1.1.1.2</v>
      </c>
      <c r="O125" s="15" t="str">
        <f>VLOOKUP($G125,Programas!$T$2:$AD$92,5,0)</f>
        <v>Contribuciones sociales</v>
      </c>
      <c r="P125" s="15" t="str">
        <f>VLOOKUP($G125,Programas!$T$2:$AD$92,6,0)</f>
        <v>1.1.1</v>
      </c>
      <c r="Q125" s="15" t="str">
        <f>VLOOKUP($G125,Programas!$T$2:$AD$92,7,0)</f>
        <v>REMUNERACIONES</v>
      </c>
      <c r="R125" s="15" t="str">
        <f>VLOOKUP($G125,Programas!$T$2:$AD$92,8,0)</f>
        <v>1.1</v>
      </c>
      <c r="S125" s="15" t="str">
        <f>VLOOKUP($G125,Programas!$T$2:$AD$92,9,0)</f>
        <v>GASTOS DE CONSUMO</v>
      </c>
      <c r="T125" s="15" t="str">
        <f>VLOOKUP($G125,Programas!$T$2:$AD$92,10,0)</f>
        <v>1</v>
      </c>
      <c r="U125" s="14">
        <v>201643.18</v>
      </c>
      <c r="W125" s="19"/>
    </row>
    <row r="126" spans="1:23" hidden="1" x14ac:dyDescent="0.25">
      <c r="A126" s="15" t="str">
        <f t="shared" si="6"/>
        <v>0005-0</v>
      </c>
      <c r="B126" s="15" t="str">
        <f>VLOOKUP(A126,Programas!$I$2:$K$8,2,0)</f>
        <v>0 - Remuneraciones</v>
      </c>
      <c r="C126" s="15" t="str">
        <f t="shared" si="7"/>
        <v>0005-0-04</v>
      </c>
      <c r="D126" s="15" t="s">
        <v>835</v>
      </c>
      <c r="E126" s="15" t="str">
        <f>VLOOKUP(C126,Programas!$P$2:$Q$32,2,0)</f>
        <v>CONTRIBUCIONES PATRONALES AL DESARROLLO Y LA SEGURIDAD SOCIAL</v>
      </c>
      <c r="F126" s="111" t="s">
        <v>159</v>
      </c>
      <c r="G126" s="15" t="str">
        <f t="shared" si="8"/>
        <v>0005-0-04-02</v>
      </c>
      <c r="H126" s="15" t="str">
        <f t="shared" si="9"/>
        <v>0.04.02</v>
      </c>
      <c r="I126" s="15" t="str">
        <f>VLOOKUP(G126,Programas!$T$2:$V$94,3,0)</f>
        <v>Contribución Patronal al Instituto Mixto de Ayuda Social</v>
      </c>
      <c r="J126" s="15" t="str">
        <f t="shared" si="10"/>
        <v>01</v>
      </c>
      <c r="K126" s="15" t="str">
        <f t="shared" si="11"/>
        <v>02</v>
      </c>
      <c r="L126" s="15" t="str">
        <f>VLOOKUP(K126,Programas!$A$2:$B$21,2,0)</f>
        <v>01 Sistema de Emergencias 9-1-1</v>
      </c>
      <c r="M126" s="15" t="str">
        <f>VLOOKUP($G126,Programas!$T$2:$AD$92,3,0)</f>
        <v>Contribución Patronal al Instituto Mixto de Ayuda Social</v>
      </c>
      <c r="N126" s="15" t="str">
        <f>VLOOKUP($G126,Programas!$T$2:$AD$92,4,0)</f>
        <v>1.1.1.2</v>
      </c>
      <c r="O126" s="15" t="str">
        <f>VLOOKUP($G126,Programas!$T$2:$AD$92,5,0)</f>
        <v>Contribuciones sociales</v>
      </c>
      <c r="P126" s="15" t="str">
        <f>VLOOKUP($G126,Programas!$T$2:$AD$92,6,0)</f>
        <v>1.1.1</v>
      </c>
      <c r="Q126" s="15" t="str">
        <f>VLOOKUP($G126,Programas!$T$2:$AD$92,7,0)</f>
        <v>REMUNERACIONES</v>
      </c>
      <c r="R126" s="15" t="str">
        <f>VLOOKUP($G126,Programas!$T$2:$AD$92,8,0)</f>
        <v>1.1</v>
      </c>
      <c r="S126" s="15" t="str">
        <f>VLOOKUP($G126,Programas!$T$2:$AD$92,9,0)</f>
        <v>GASTOS DE CONSUMO</v>
      </c>
      <c r="T126" s="15" t="str">
        <f>VLOOKUP($G126,Programas!$T$2:$AD$92,10,0)</f>
        <v>1</v>
      </c>
      <c r="U126" s="14">
        <v>90997.16</v>
      </c>
      <c r="W126" s="19"/>
    </row>
    <row r="127" spans="1:23" hidden="1" x14ac:dyDescent="0.25">
      <c r="A127" s="15" t="str">
        <f t="shared" si="6"/>
        <v>0005-0</v>
      </c>
      <c r="B127" s="15" t="str">
        <f>VLOOKUP(A127,Programas!$I$2:$K$8,2,0)</f>
        <v>0 - Remuneraciones</v>
      </c>
      <c r="C127" s="15" t="str">
        <f t="shared" si="7"/>
        <v>0005-0-04</v>
      </c>
      <c r="D127" s="15" t="s">
        <v>835</v>
      </c>
      <c r="E127" s="15" t="str">
        <f>VLOOKUP(C127,Programas!$P$2:$Q$32,2,0)</f>
        <v>CONTRIBUCIONES PATRONALES AL DESARROLLO Y LA SEGURIDAD SOCIAL</v>
      </c>
      <c r="F127" s="111" t="s">
        <v>160</v>
      </c>
      <c r="G127" s="15" t="str">
        <f t="shared" si="8"/>
        <v>0005-0-04-02</v>
      </c>
      <c r="H127" s="15" t="str">
        <f t="shared" si="9"/>
        <v>0.04.02</v>
      </c>
      <c r="I127" s="15" t="str">
        <f>VLOOKUP(G127,Programas!$T$2:$V$94,3,0)</f>
        <v>Contribución Patronal al Instituto Mixto de Ayuda Social</v>
      </c>
      <c r="J127" s="15" t="str">
        <f t="shared" si="10"/>
        <v>01</v>
      </c>
      <c r="K127" s="15" t="str">
        <f t="shared" si="11"/>
        <v>03</v>
      </c>
      <c r="L127" s="15" t="str">
        <f>VLOOKUP(K127,Programas!$A$2:$B$21,2,0)</f>
        <v>01 Sistema de Emergencias 9-1-1</v>
      </c>
      <c r="M127" s="15" t="str">
        <f>VLOOKUP($G127,Programas!$T$2:$AD$92,3,0)</f>
        <v>Contribución Patronal al Instituto Mixto de Ayuda Social</v>
      </c>
      <c r="N127" s="15" t="str">
        <f>VLOOKUP($G127,Programas!$T$2:$AD$92,4,0)</f>
        <v>1.1.1.2</v>
      </c>
      <c r="O127" s="15" t="str">
        <f>VLOOKUP($G127,Programas!$T$2:$AD$92,5,0)</f>
        <v>Contribuciones sociales</v>
      </c>
      <c r="P127" s="15" t="str">
        <f>VLOOKUP($G127,Programas!$T$2:$AD$92,6,0)</f>
        <v>1.1.1</v>
      </c>
      <c r="Q127" s="15" t="str">
        <f>VLOOKUP($G127,Programas!$T$2:$AD$92,7,0)</f>
        <v>REMUNERACIONES</v>
      </c>
      <c r="R127" s="15" t="str">
        <f>VLOOKUP($G127,Programas!$T$2:$AD$92,8,0)</f>
        <v>1.1</v>
      </c>
      <c r="S127" s="15" t="str">
        <f>VLOOKUP($G127,Programas!$T$2:$AD$92,9,0)</f>
        <v>GASTOS DE CONSUMO</v>
      </c>
      <c r="T127" s="15" t="str">
        <f>VLOOKUP($G127,Programas!$T$2:$AD$92,10,0)</f>
        <v>1</v>
      </c>
      <c r="U127" s="14">
        <v>175575.22999999998</v>
      </c>
      <c r="W127" s="19"/>
    </row>
    <row r="128" spans="1:23" hidden="1" x14ac:dyDescent="0.25">
      <c r="A128" s="15" t="str">
        <f t="shared" si="6"/>
        <v>0005-0</v>
      </c>
      <c r="B128" s="15" t="str">
        <f>VLOOKUP(A128,Programas!$I$2:$K$8,2,0)</f>
        <v>0 - Remuneraciones</v>
      </c>
      <c r="C128" s="15" t="str">
        <f t="shared" si="7"/>
        <v>0005-0-04</v>
      </c>
      <c r="D128" s="15" t="s">
        <v>835</v>
      </c>
      <c r="E128" s="15" t="str">
        <f>VLOOKUP(C128,Programas!$P$2:$Q$32,2,0)</f>
        <v>CONTRIBUCIONES PATRONALES AL DESARROLLO Y LA SEGURIDAD SOCIAL</v>
      </c>
      <c r="F128" s="111" t="s">
        <v>161</v>
      </c>
      <c r="G128" s="15" t="str">
        <f t="shared" si="8"/>
        <v>0005-0-04-02</v>
      </c>
      <c r="H128" s="15" t="str">
        <f t="shared" si="9"/>
        <v>0.04.02</v>
      </c>
      <c r="I128" s="15" t="str">
        <f>VLOOKUP(G128,Programas!$T$2:$V$94,3,0)</f>
        <v>Contribución Patronal al Instituto Mixto de Ayuda Social</v>
      </c>
      <c r="J128" s="15" t="str">
        <f t="shared" si="10"/>
        <v>01</v>
      </c>
      <c r="K128" s="15" t="str">
        <f t="shared" si="11"/>
        <v>04</v>
      </c>
      <c r="L128" s="15" t="str">
        <f>VLOOKUP(K128,Programas!$A$2:$B$21,2,0)</f>
        <v>01 Sistema de Emergencias 9-1-1</v>
      </c>
      <c r="M128" s="15" t="str">
        <f>VLOOKUP($G128,Programas!$T$2:$AD$92,3,0)</f>
        <v>Contribución Patronal al Instituto Mixto de Ayuda Social</v>
      </c>
      <c r="N128" s="15" t="str">
        <f>VLOOKUP($G128,Programas!$T$2:$AD$92,4,0)</f>
        <v>1.1.1.2</v>
      </c>
      <c r="O128" s="15" t="str">
        <f>VLOOKUP($G128,Programas!$T$2:$AD$92,5,0)</f>
        <v>Contribuciones sociales</v>
      </c>
      <c r="P128" s="15" t="str">
        <f>VLOOKUP($G128,Programas!$T$2:$AD$92,6,0)</f>
        <v>1.1.1</v>
      </c>
      <c r="Q128" s="15" t="str">
        <f>VLOOKUP($G128,Programas!$T$2:$AD$92,7,0)</f>
        <v>REMUNERACIONES</v>
      </c>
      <c r="R128" s="15" t="str">
        <f>VLOOKUP($G128,Programas!$T$2:$AD$92,8,0)</f>
        <v>1.1</v>
      </c>
      <c r="S128" s="15" t="str">
        <f>VLOOKUP($G128,Programas!$T$2:$AD$92,9,0)</f>
        <v>GASTOS DE CONSUMO</v>
      </c>
      <c r="T128" s="15" t="str">
        <f>VLOOKUP($G128,Programas!$T$2:$AD$92,10,0)</f>
        <v>1</v>
      </c>
      <c r="U128" s="14">
        <v>353832.39999999997</v>
      </c>
      <c r="W128" s="19"/>
    </row>
    <row r="129" spans="1:23" hidden="1" x14ac:dyDescent="0.25">
      <c r="A129" s="15" t="str">
        <f t="shared" si="6"/>
        <v>0005-0</v>
      </c>
      <c r="B129" s="15" t="str">
        <f>VLOOKUP(A129,Programas!$I$2:$K$8,2,0)</f>
        <v>0 - Remuneraciones</v>
      </c>
      <c r="C129" s="15" t="str">
        <f t="shared" si="7"/>
        <v>0005-0-04</v>
      </c>
      <c r="D129" s="15" t="s">
        <v>835</v>
      </c>
      <c r="E129" s="15" t="str">
        <f>VLOOKUP(C129,Programas!$P$2:$Q$32,2,0)</f>
        <v>CONTRIBUCIONES PATRONALES AL DESARROLLO Y LA SEGURIDAD SOCIAL</v>
      </c>
      <c r="F129" s="111" t="s">
        <v>162</v>
      </c>
      <c r="G129" s="15" t="str">
        <f t="shared" si="8"/>
        <v>0005-0-04-02</v>
      </c>
      <c r="H129" s="15" t="str">
        <f t="shared" si="9"/>
        <v>0.04.02</v>
      </c>
      <c r="I129" s="15" t="str">
        <f>VLOOKUP(G129,Programas!$T$2:$V$94,3,0)</f>
        <v>Contribución Patronal al Instituto Mixto de Ayuda Social</v>
      </c>
      <c r="J129" s="15" t="str">
        <f t="shared" si="10"/>
        <v>01</v>
      </c>
      <c r="K129" s="15" t="str">
        <f t="shared" si="11"/>
        <v>06</v>
      </c>
      <c r="L129" s="15" t="str">
        <f>VLOOKUP(K129,Programas!$A$2:$B$21,2,0)</f>
        <v>01 Sistema de Emergencias 9-1-1</v>
      </c>
      <c r="M129" s="15" t="str">
        <f>VLOOKUP($G129,Programas!$T$2:$AD$92,3,0)</f>
        <v>Contribución Patronal al Instituto Mixto de Ayuda Social</v>
      </c>
      <c r="N129" s="15" t="str">
        <f>VLOOKUP($G129,Programas!$T$2:$AD$92,4,0)</f>
        <v>1.1.1.2</v>
      </c>
      <c r="O129" s="15" t="str">
        <f>VLOOKUP($G129,Programas!$T$2:$AD$92,5,0)</f>
        <v>Contribuciones sociales</v>
      </c>
      <c r="P129" s="15" t="str">
        <f>VLOOKUP($G129,Programas!$T$2:$AD$92,6,0)</f>
        <v>1.1.1</v>
      </c>
      <c r="Q129" s="15" t="str">
        <f>VLOOKUP($G129,Programas!$T$2:$AD$92,7,0)</f>
        <v>REMUNERACIONES</v>
      </c>
      <c r="R129" s="15" t="str">
        <f>VLOOKUP($G129,Programas!$T$2:$AD$92,8,0)</f>
        <v>1.1</v>
      </c>
      <c r="S129" s="15" t="str">
        <f>VLOOKUP($G129,Programas!$T$2:$AD$92,9,0)</f>
        <v>GASTOS DE CONSUMO</v>
      </c>
      <c r="T129" s="15" t="str">
        <f>VLOOKUP($G129,Programas!$T$2:$AD$92,10,0)</f>
        <v>1</v>
      </c>
      <c r="U129" s="14">
        <v>147997.92000000001</v>
      </c>
      <c r="W129" s="19"/>
    </row>
    <row r="130" spans="1:23" hidden="1" x14ac:dyDescent="0.25">
      <c r="A130" s="15" t="str">
        <f t="shared" si="6"/>
        <v>0005-0</v>
      </c>
      <c r="B130" s="15" t="str">
        <f>VLOOKUP(A130,Programas!$I$2:$K$8,2,0)</f>
        <v>0 - Remuneraciones</v>
      </c>
      <c r="C130" s="15" t="str">
        <f t="shared" si="7"/>
        <v>0005-0-04</v>
      </c>
      <c r="D130" s="15" t="s">
        <v>835</v>
      </c>
      <c r="E130" s="15" t="str">
        <f>VLOOKUP(C130,Programas!$P$2:$Q$32,2,0)</f>
        <v>CONTRIBUCIONES PATRONALES AL DESARROLLO Y LA SEGURIDAD SOCIAL</v>
      </c>
      <c r="F130" s="111" t="s">
        <v>163</v>
      </c>
      <c r="G130" s="15" t="str">
        <f t="shared" si="8"/>
        <v>0005-0-04-02</v>
      </c>
      <c r="H130" s="15" t="str">
        <f t="shared" si="9"/>
        <v>0.04.02</v>
      </c>
      <c r="I130" s="15" t="str">
        <f>VLOOKUP(G130,Programas!$T$2:$V$94,3,0)</f>
        <v>Contribución Patronal al Instituto Mixto de Ayuda Social</v>
      </c>
      <c r="J130" s="15" t="str">
        <f t="shared" si="10"/>
        <v>01</v>
      </c>
      <c r="K130" s="15" t="str">
        <f t="shared" si="11"/>
        <v>07</v>
      </c>
      <c r="L130" s="15" t="str">
        <f>VLOOKUP(K130,Programas!$A$2:$B$21,2,0)</f>
        <v>01 Sistema de Emergencias 9-1-1</v>
      </c>
      <c r="M130" s="15" t="str">
        <f>VLOOKUP($G130,Programas!$T$2:$AD$92,3,0)</f>
        <v>Contribución Patronal al Instituto Mixto de Ayuda Social</v>
      </c>
      <c r="N130" s="15" t="str">
        <f>VLOOKUP($G130,Programas!$T$2:$AD$92,4,0)</f>
        <v>1.1.1.2</v>
      </c>
      <c r="O130" s="15" t="str">
        <f>VLOOKUP($G130,Programas!$T$2:$AD$92,5,0)</f>
        <v>Contribuciones sociales</v>
      </c>
      <c r="P130" s="15" t="str">
        <f>VLOOKUP($G130,Programas!$T$2:$AD$92,6,0)</f>
        <v>1.1.1</v>
      </c>
      <c r="Q130" s="15" t="str">
        <f>VLOOKUP($G130,Programas!$T$2:$AD$92,7,0)</f>
        <v>REMUNERACIONES</v>
      </c>
      <c r="R130" s="15" t="str">
        <f>VLOOKUP($G130,Programas!$T$2:$AD$92,8,0)</f>
        <v>1.1</v>
      </c>
      <c r="S130" s="15" t="str">
        <f>VLOOKUP($G130,Programas!$T$2:$AD$92,9,0)</f>
        <v>GASTOS DE CONSUMO</v>
      </c>
      <c r="T130" s="15" t="str">
        <f>VLOOKUP($G130,Programas!$T$2:$AD$92,10,0)</f>
        <v>1</v>
      </c>
      <c r="U130" s="14">
        <v>502271.58999999997</v>
      </c>
      <c r="W130" s="19"/>
    </row>
    <row r="131" spans="1:23" hidden="1" x14ac:dyDescent="0.25">
      <c r="A131" s="15" t="str">
        <f t="shared" ref="A131:A194" si="12">MID(F131,1,6)</f>
        <v>0005-0</v>
      </c>
      <c r="B131" s="15" t="str">
        <f>VLOOKUP(A131,Programas!$I$2:$K$8,2,0)</f>
        <v>0 - Remuneraciones</v>
      </c>
      <c r="C131" s="15" t="str">
        <f t="shared" ref="C131:C194" si="13">MID(F131,1,9)</f>
        <v>0005-0-04</v>
      </c>
      <c r="D131" s="15" t="s">
        <v>835</v>
      </c>
      <c r="E131" s="15" t="str">
        <f>VLOOKUP(C131,Programas!$P$2:$Q$32,2,0)</f>
        <v>CONTRIBUCIONES PATRONALES AL DESARROLLO Y LA SEGURIDAD SOCIAL</v>
      </c>
      <c r="F131" s="111" t="s">
        <v>164</v>
      </c>
      <c r="G131" s="15" t="str">
        <f t="shared" ref="G131:G194" si="14">MID(F131,1,12)</f>
        <v>0005-0-04-02</v>
      </c>
      <c r="H131" s="15" t="str">
        <f t="shared" ref="H131:H194" si="15">MID(G131,6,1)&amp;"."&amp;MID(G131,8,2)&amp;"."&amp;MID(G131,11,2)</f>
        <v>0.04.02</v>
      </c>
      <c r="I131" s="15" t="str">
        <f>VLOOKUP(G131,Programas!$T$2:$V$94,3,0)</f>
        <v>Contribución Patronal al Instituto Mixto de Ayuda Social</v>
      </c>
      <c r="J131" s="15" t="str">
        <f t="shared" ref="J131:J194" si="16">MID(F131,14,2)</f>
        <v>01</v>
      </c>
      <c r="K131" s="15" t="str">
        <f t="shared" ref="K131:K194" si="17">MID(F131,20,2)</f>
        <v>08</v>
      </c>
      <c r="L131" s="15" t="str">
        <f>VLOOKUP(K131,Programas!$A$2:$B$21,2,0)</f>
        <v>01 Sistema de Emergencias 9-1-1</v>
      </c>
      <c r="M131" s="15" t="str">
        <f>VLOOKUP($G131,Programas!$T$2:$AD$92,3,0)</f>
        <v>Contribución Patronal al Instituto Mixto de Ayuda Social</v>
      </c>
      <c r="N131" s="15" t="str">
        <f>VLOOKUP($G131,Programas!$T$2:$AD$92,4,0)</f>
        <v>1.1.1.2</v>
      </c>
      <c r="O131" s="15" t="str">
        <f>VLOOKUP($G131,Programas!$T$2:$AD$92,5,0)</f>
        <v>Contribuciones sociales</v>
      </c>
      <c r="P131" s="15" t="str">
        <f>VLOOKUP($G131,Programas!$T$2:$AD$92,6,0)</f>
        <v>1.1.1</v>
      </c>
      <c r="Q131" s="15" t="str">
        <f>VLOOKUP($G131,Programas!$T$2:$AD$92,7,0)</f>
        <v>REMUNERACIONES</v>
      </c>
      <c r="R131" s="15" t="str">
        <f>VLOOKUP($G131,Programas!$T$2:$AD$92,8,0)</f>
        <v>1.1</v>
      </c>
      <c r="S131" s="15" t="str">
        <f>VLOOKUP($G131,Programas!$T$2:$AD$92,9,0)</f>
        <v>GASTOS DE CONSUMO</v>
      </c>
      <c r="T131" s="15" t="str">
        <f>VLOOKUP($G131,Programas!$T$2:$AD$92,10,0)</f>
        <v>1</v>
      </c>
      <c r="U131" s="14">
        <v>503595.45999999996</v>
      </c>
      <c r="W131" s="19"/>
    </row>
    <row r="132" spans="1:23" hidden="1" x14ac:dyDescent="0.25">
      <c r="A132" s="15" t="str">
        <f t="shared" si="12"/>
        <v>0005-0</v>
      </c>
      <c r="B132" s="15" t="str">
        <f>VLOOKUP(A132,Programas!$I$2:$K$8,2,0)</f>
        <v>0 - Remuneraciones</v>
      </c>
      <c r="C132" s="15" t="str">
        <f t="shared" si="13"/>
        <v>0005-0-04</v>
      </c>
      <c r="D132" s="15" t="s">
        <v>835</v>
      </c>
      <c r="E132" s="15" t="str">
        <f>VLOOKUP(C132,Programas!$P$2:$Q$32,2,0)</f>
        <v>CONTRIBUCIONES PATRONALES AL DESARROLLO Y LA SEGURIDAD SOCIAL</v>
      </c>
      <c r="F132" s="111" t="s">
        <v>165</v>
      </c>
      <c r="G132" s="15" t="str">
        <f t="shared" si="14"/>
        <v>0005-0-04-02</v>
      </c>
      <c r="H132" s="15" t="str">
        <f t="shared" si="15"/>
        <v>0.04.02</v>
      </c>
      <c r="I132" s="15" t="str">
        <f>VLOOKUP(G132,Programas!$T$2:$V$94,3,0)</f>
        <v>Contribución Patronal al Instituto Mixto de Ayuda Social</v>
      </c>
      <c r="J132" s="15" t="str">
        <f t="shared" si="16"/>
        <v>01</v>
      </c>
      <c r="K132" s="15" t="str">
        <f t="shared" si="17"/>
        <v>09</v>
      </c>
      <c r="L132" s="15" t="str">
        <f>VLOOKUP(K132,Programas!$A$2:$B$21,2,0)</f>
        <v>01 Sistema de Emergencias 9-1-1</v>
      </c>
      <c r="M132" s="15" t="str">
        <f>VLOOKUP($G132,Programas!$T$2:$AD$92,3,0)</f>
        <v>Contribución Patronal al Instituto Mixto de Ayuda Social</v>
      </c>
      <c r="N132" s="15" t="str">
        <f>VLOOKUP($G132,Programas!$T$2:$AD$92,4,0)</f>
        <v>1.1.1.2</v>
      </c>
      <c r="O132" s="15" t="str">
        <f>VLOOKUP($G132,Programas!$T$2:$AD$92,5,0)</f>
        <v>Contribuciones sociales</v>
      </c>
      <c r="P132" s="15" t="str">
        <f>VLOOKUP($G132,Programas!$T$2:$AD$92,6,0)</f>
        <v>1.1.1</v>
      </c>
      <c r="Q132" s="15" t="str">
        <f>VLOOKUP($G132,Programas!$T$2:$AD$92,7,0)</f>
        <v>REMUNERACIONES</v>
      </c>
      <c r="R132" s="15" t="str">
        <f>VLOOKUP($G132,Programas!$T$2:$AD$92,8,0)</f>
        <v>1.1</v>
      </c>
      <c r="S132" s="15" t="str">
        <f>VLOOKUP($G132,Programas!$T$2:$AD$92,9,0)</f>
        <v>GASTOS DE CONSUMO</v>
      </c>
      <c r="T132" s="15" t="str">
        <f>VLOOKUP($G132,Programas!$T$2:$AD$92,10,0)</f>
        <v>1</v>
      </c>
      <c r="U132" s="14">
        <v>157950.49</v>
      </c>
      <c r="W132" s="19"/>
    </row>
    <row r="133" spans="1:23" hidden="1" x14ac:dyDescent="0.25">
      <c r="A133" s="15" t="str">
        <f t="shared" si="12"/>
        <v>0005-0</v>
      </c>
      <c r="B133" s="15" t="str">
        <f>VLOOKUP(A133,Programas!$I$2:$K$8,2,0)</f>
        <v>0 - Remuneraciones</v>
      </c>
      <c r="C133" s="15" t="str">
        <f t="shared" si="13"/>
        <v>0005-0-04</v>
      </c>
      <c r="D133" s="15" t="s">
        <v>835</v>
      </c>
      <c r="E133" s="15" t="str">
        <f>VLOOKUP(C133,Programas!$P$2:$Q$32,2,0)</f>
        <v>CONTRIBUCIONES PATRONALES AL DESARROLLO Y LA SEGURIDAD SOCIAL</v>
      </c>
      <c r="F133" s="111" t="s">
        <v>166</v>
      </c>
      <c r="G133" s="15" t="str">
        <f t="shared" si="14"/>
        <v>0005-0-04-02</v>
      </c>
      <c r="H133" s="15" t="str">
        <f t="shared" si="15"/>
        <v>0.04.02</v>
      </c>
      <c r="I133" s="15" t="str">
        <f>VLOOKUP(G133,Programas!$T$2:$V$94,3,0)</f>
        <v>Contribución Patronal al Instituto Mixto de Ayuda Social</v>
      </c>
      <c r="J133" s="15" t="str">
        <f t="shared" si="16"/>
        <v>01</v>
      </c>
      <c r="K133" s="15" t="str">
        <f t="shared" si="17"/>
        <v>10</v>
      </c>
      <c r="L133" s="15" t="str">
        <f>VLOOKUP(K133,Programas!$A$2:$B$21,2,0)</f>
        <v>01 Sistema de Emergencias 9-1-1</v>
      </c>
      <c r="M133" s="15" t="str">
        <f>VLOOKUP($G133,Programas!$T$2:$AD$92,3,0)</f>
        <v>Contribución Patronal al Instituto Mixto de Ayuda Social</v>
      </c>
      <c r="N133" s="15" t="str">
        <f>VLOOKUP($G133,Programas!$T$2:$AD$92,4,0)</f>
        <v>1.1.1.2</v>
      </c>
      <c r="O133" s="15" t="str">
        <f>VLOOKUP($G133,Programas!$T$2:$AD$92,5,0)</f>
        <v>Contribuciones sociales</v>
      </c>
      <c r="P133" s="15" t="str">
        <f>VLOOKUP($G133,Programas!$T$2:$AD$92,6,0)</f>
        <v>1.1.1</v>
      </c>
      <c r="Q133" s="15" t="str">
        <f>VLOOKUP($G133,Programas!$T$2:$AD$92,7,0)</f>
        <v>REMUNERACIONES</v>
      </c>
      <c r="R133" s="15" t="str">
        <f>VLOOKUP($G133,Programas!$T$2:$AD$92,8,0)</f>
        <v>1.1</v>
      </c>
      <c r="S133" s="15" t="str">
        <f>VLOOKUP($G133,Programas!$T$2:$AD$92,9,0)</f>
        <v>GASTOS DE CONSUMO</v>
      </c>
      <c r="T133" s="15" t="str">
        <f>VLOOKUP($G133,Programas!$T$2:$AD$92,10,0)</f>
        <v>1</v>
      </c>
      <c r="U133" s="14">
        <v>483311.49</v>
      </c>
      <c r="W133" s="19"/>
    </row>
    <row r="134" spans="1:23" hidden="1" x14ac:dyDescent="0.25">
      <c r="A134" s="15" t="str">
        <f t="shared" si="12"/>
        <v>0005-0</v>
      </c>
      <c r="B134" s="15" t="str">
        <f>VLOOKUP(A134,Programas!$I$2:$K$8,2,0)</f>
        <v>0 - Remuneraciones</v>
      </c>
      <c r="C134" s="15" t="str">
        <f t="shared" si="13"/>
        <v>0005-0-04</v>
      </c>
      <c r="D134" s="15" t="s">
        <v>835</v>
      </c>
      <c r="E134" s="15" t="str">
        <f>VLOOKUP(C134,Programas!$P$2:$Q$32,2,0)</f>
        <v>CONTRIBUCIONES PATRONALES AL DESARROLLO Y LA SEGURIDAD SOCIAL</v>
      </c>
      <c r="F134" s="111" t="s">
        <v>167</v>
      </c>
      <c r="G134" s="15" t="str">
        <f t="shared" si="14"/>
        <v>0005-0-04-02</v>
      </c>
      <c r="H134" s="15" t="str">
        <f t="shared" si="15"/>
        <v>0.04.02</v>
      </c>
      <c r="I134" s="15" t="str">
        <f>VLOOKUP(G134,Programas!$T$2:$V$94,3,0)</f>
        <v>Contribución Patronal al Instituto Mixto de Ayuda Social</v>
      </c>
      <c r="J134" s="15" t="str">
        <f t="shared" si="16"/>
        <v>01</v>
      </c>
      <c r="K134" s="15" t="str">
        <f t="shared" si="17"/>
        <v>12</v>
      </c>
      <c r="L134" s="15" t="str">
        <f>VLOOKUP(K134,Programas!$A$2:$B$21,2,0)</f>
        <v>01 Sistema de Emergencias 9-1-1</v>
      </c>
      <c r="M134" s="15" t="str">
        <f>VLOOKUP($G134,Programas!$T$2:$AD$92,3,0)</f>
        <v>Contribución Patronal al Instituto Mixto de Ayuda Social</v>
      </c>
      <c r="N134" s="15" t="str">
        <f>VLOOKUP($G134,Programas!$T$2:$AD$92,4,0)</f>
        <v>1.1.1.2</v>
      </c>
      <c r="O134" s="15" t="str">
        <f>VLOOKUP($G134,Programas!$T$2:$AD$92,5,0)</f>
        <v>Contribuciones sociales</v>
      </c>
      <c r="P134" s="15" t="str">
        <f>VLOOKUP($G134,Programas!$T$2:$AD$92,6,0)</f>
        <v>1.1.1</v>
      </c>
      <c r="Q134" s="15" t="str">
        <f>VLOOKUP($G134,Programas!$T$2:$AD$92,7,0)</f>
        <v>REMUNERACIONES</v>
      </c>
      <c r="R134" s="15" t="str">
        <f>VLOOKUP($G134,Programas!$T$2:$AD$92,8,0)</f>
        <v>1.1</v>
      </c>
      <c r="S134" s="15" t="str">
        <f>VLOOKUP($G134,Programas!$T$2:$AD$92,9,0)</f>
        <v>GASTOS DE CONSUMO</v>
      </c>
      <c r="T134" s="15" t="str">
        <f>VLOOKUP($G134,Programas!$T$2:$AD$92,10,0)</f>
        <v>1</v>
      </c>
      <c r="U134" s="14">
        <v>195028.94</v>
      </c>
      <c r="W134" s="19"/>
    </row>
    <row r="135" spans="1:23" hidden="1" x14ac:dyDescent="0.25">
      <c r="A135" s="15" t="str">
        <f t="shared" si="12"/>
        <v>0005-0</v>
      </c>
      <c r="B135" s="15" t="str">
        <f>VLOOKUP(A135,Programas!$I$2:$K$8,2,0)</f>
        <v>0 - Remuneraciones</v>
      </c>
      <c r="C135" s="15" t="str">
        <f t="shared" si="13"/>
        <v>0005-0-04</v>
      </c>
      <c r="D135" s="15" t="s">
        <v>835</v>
      </c>
      <c r="E135" s="15" t="str">
        <f>VLOOKUP(C135,Programas!$P$2:$Q$32,2,0)</f>
        <v>CONTRIBUCIONES PATRONALES AL DESARROLLO Y LA SEGURIDAD SOCIAL</v>
      </c>
      <c r="F135" s="111" t="s">
        <v>168</v>
      </c>
      <c r="G135" s="15" t="str">
        <f t="shared" si="14"/>
        <v>0005-0-04-02</v>
      </c>
      <c r="H135" s="15" t="str">
        <f t="shared" si="15"/>
        <v>0.04.02</v>
      </c>
      <c r="I135" s="15" t="str">
        <f>VLOOKUP(G135,Programas!$T$2:$V$94,3,0)</f>
        <v>Contribución Patronal al Instituto Mixto de Ayuda Social</v>
      </c>
      <c r="J135" s="15" t="str">
        <f t="shared" si="16"/>
        <v>01</v>
      </c>
      <c r="K135" s="15" t="str">
        <f t="shared" si="17"/>
        <v>13</v>
      </c>
      <c r="L135" s="15" t="str">
        <f>VLOOKUP(K135,Programas!$A$2:$B$21,2,0)</f>
        <v>01 Sistema de Emergencias 9-1-1</v>
      </c>
      <c r="M135" s="15" t="str">
        <f>VLOOKUP($G135,Programas!$T$2:$AD$92,3,0)</f>
        <v>Contribución Patronal al Instituto Mixto de Ayuda Social</v>
      </c>
      <c r="N135" s="15" t="str">
        <f>VLOOKUP($G135,Programas!$T$2:$AD$92,4,0)</f>
        <v>1.1.1.2</v>
      </c>
      <c r="O135" s="15" t="str">
        <f>VLOOKUP($G135,Programas!$T$2:$AD$92,5,0)</f>
        <v>Contribuciones sociales</v>
      </c>
      <c r="P135" s="15" t="str">
        <f>VLOOKUP($G135,Programas!$T$2:$AD$92,6,0)</f>
        <v>1.1.1</v>
      </c>
      <c r="Q135" s="15" t="str">
        <f>VLOOKUP($G135,Programas!$T$2:$AD$92,7,0)</f>
        <v>REMUNERACIONES</v>
      </c>
      <c r="R135" s="15" t="str">
        <f>VLOOKUP($G135,Programas!$T$2:$AD$92,8,0)</f>
        <v>1.1</v>
      </c>
      <c r="S135" s="15" t="str">
        <f>VLOOKUP($G135,Programas!$T$2:$AD$92,9,0)</f>
        <v>GASTOS DE CONSUMO</v>
      </c>
      <c r="T135" s="15" t="str">
        <f>VLOOKUP($G135,Programas!$T$2:$AD$92,10,0)</f>
        <v>1</v>
      </c>
      <c r="U135" s="14">
        <v>257056.27</v>
      </c>
      <c r="W135" s="19"/>
    </row>
    <row r="136" spans="1:23" hidden="1" x14ac:dyDescent="0.25">
      <c r="A136" s="15" t="str">
        <f t="shared" si="12"/>
        <v>0005-0</v>
      </c>
      <c r="B136" s="15" t="str">
        <f>VLOOKUP(A136,Programas!$I$2:$K$8,2,0)</f>
        <v>0 - Remuneraciones</v>
      </c>
      <c r="C136" s="15" t="str">
        <f t="shared" si="13"/>
        <v>0005-0-04</v>
      </c>
      <c r="D136" s="15" t="s">
        <v>835</v>
      </c>
      <c r="E136" s="15" t="str">
        <f>VLOOKUP(C136,Programas!$P$2:$Q$32,2,0)</f>
        <v>CONTRIBUCIONES PATRONALES AL DESARROLLO Y LA SEGURIDAD SOCIAL</v>
      </c>
      <c r="F136" s="111" t="s">
        <v>169</v>
      </c>
      <c r="G136" s="15" t="str">
        <f t="shared" si="14"/>
        <v>0005-0-04-02</v>
      </c>
      <c r="H136" s="15" t="str">
        <f t="shared" si="15"/>
        <v>0.04.02</v>
      </c>
      <c r="I136" s="15" t="str">
        <f>VLOOKUP(G136,Programas!$T$2:$V$94,3,0)</f>
        <v>Contribución Patronal al Instituto Mixto de Ayuda Social</v>
      </c>
      <c r="J136" s="15" t="str">
        <f t="shared" si="16"/>
        <v>01</v>
      </c>
      <c r="K136" s="15" t="str">
        <f t="shared" si="17"/>
        <v>14</v>
      </c>
      <c r="L136" s="15" t="str">
        <f>VLOOKUP(K136,Programas!$A$2:$B$21,2,0)</f>
        <v>01 Sistema de Emergencias 9-1-1</v>
      </c>
      <c r="M136" s="15" t="str">
        <f>VLOOKUP($G136,Programas!$T$2:$AD$92,3,0)</f>
        <v>Contribución Patronal al Instituto Mixto de Ayuda Social</v>
      </c>
      <c r="N136" s="15" t="str">
        <f>VLOOKUP($G136,Programas!$T$2:$AD$92,4,0)</f>
        <v>1.1.1.2</v>
      </c>
      <c r="O136" s="15" t="str">
        <f>VLOOKUP($G136,Programas!$T$2:$AD$92,5,0)</f>
        <v>Contribuciones sociales</v>
      </c>
      <c r="P136" s="15" t="str">
        <f>VLOOKUP($G136,Programas!$T$2:$AD$92,6,0)</f>
        <v>1.1.1</v>
      </c>
      <c r="Q136" s="15" t="str">
        <f>VLOOKUP($G136,Programas!$T$2:$AD$92,7,0)</f>
        <v>REMUNERACIONES</v>
      </c>
      <c r="R136" s="15" t="str">
        <f>VLOOKUP($G136,Programas!$T$2:$AD$92,8,0)</f>
        <v>1.1</v>
      </c>
      <c r="S136" s="15" t="str">
        <f>VLOOKUP($G136,Programas!$T$2:$AD$92,9,0)</f>
        <v>GASTOS DE CONSUMO</v>
      </c>
      <c r="T136" s="15" t="str">
        <f>VLOOKUP($G136,Programas!$T$2:$AD$92,10,0)</f>
        <v>1</v>
      </c>
      <c r="U136" s="14">
        <v>6697381.5399999991</v>
      </c>
      <c r="W136" s="19"/>
    </row>
    <row r="137" spans="1:23" hidden="1" x14ac:dyDescent="0.25">
      <c r="A137" s="15" t="str">
        <f t="shared" si="12"/>
        <v>0005-0</v>
      </c>
      <c r="B137" s="15" t="str">
        <f>VLOOKUP(A137,Programas!$I$2:$K$8,2,0)</f>
        <v>0 - Remuneraciones</v>
      </c>
      <c r="C137" s="15" t="str">
        <f t="shared" si="13"/>
        <v>0005-0-04</v>
      </c>
      <c r="D137" s="15" t="s">
        <v>835</v>
      </c>
      <c r="E137" s="15" t="str">
        <f>VLOOKUP(C137,Programas!$P$2:$Q$32,2,0)</f>
        <v>CONTRIBUCIONES PATRONALES AL DESARROLLO Y LA SEGURIDAD SOCIAL</v>
      </c>
      <c r="F137" s="111" t="s">
        <v>171</v>
      </c>
      <c r="G137" s="15" t="str">
        <f t="shared" si="14"/>
        <v>0005-0-04-02</v>
      </c>
      <c r="H137" s="15" t="str">
        <f t="shared" si="15"/>
        <v>0.04.02</v>
      </c>
      <c r="I137" s="15" t="str">
        <f>VLOOKUP(G137,Programas!$T$2:$V$94,3,0)</f>
        <v>Contribución Patronal al Instituto Mixto de Ayuda Social</v>
      </c>
      <c r="J137" s="15" t="str">
        <f t="shared" si="16"/>
        <v>01</v>
      </c>
      <c r="K137" s="15" t="str">
        <f t="shared" si="17"/>
        <v>15</v>
      </c>
      <c r="L137" s="15" t="str">
        <f>VLOOKUP(K137,Programas!$A$2:$B$21,2,0)</f>
        <v>01 Sistema de Emergencias 9-1-1</v>
      </c>
      <c r="M137" s="15" t="str">
        <f>VLOOKUP($G137,Programas!$T$2:$AD$92,3,0)</f>
        <v>Contribución Patronal al Instituto Mixto de Ayuda Social</v>
      </c>
      <c r="N137" s="15" t="str">
        <f>VLOOKUP($G137,Programas!$T$2:$AD$92,4,0)</f>
        <v>1.1.1.2</v>
      </c>
      <c r="O137" s="15" t="str">
        <f>VLOOKUP($G137,Programas!$T$2:$AD$92,5,0)</f>
        <v>Contribuciones sociales</v>
      </c>
      <c r="P137" s="15" t="str">
        <f>VLOOKUP($G137,Programas!$T$2:$AD$92,6,0)</f>
        <v>1.1.1</v>
      </c>
      <c r="Q137" s="15" t="str">
        <f>VLOOKUP($G137,Programas!$T$2:$AD$92,7,0)</f>
        <v>REMUNERACIONES</v>
      </c>
      <c r="R137" s="15" t="str">
        <f>VLOOKUP($G137,Programas!$T$2:$AD$92,8,0)</f>
        <v>1.1</v>
      </c>
      <c r="S137" s="15" t="str">
        <f>VLOOKUP($G137,Programas!$T$2:$AD$92,9,0)</f>
        <v>GASTOS DE CONSUMO</v>
      </c>
      <c r="T137" s="15" t="str">
        <f>VLOOKUP($G137,Programas!$T$2:$AD$92,10,0)</f>
        <v>1</v>
      </c>
      <c r="U137" s="14">
        <v>685991.83000000007</v>
      </c>
      <c r="W137" s="19"/>
    </row>
    <row r="138" spans="1:23" hidden="1" x14ac:dyDescent="0.25">
      <c r="A138" s="15" t="str">
        <f t="shared" si="12"/>
        <v>0005-0</v>
      </c>
      <c r="B138" s="15" t="str">
        <f>VLOOKUP(A138,Programas!$I$2:$K$8,2,0)</f>
        <v>0 - Remuneraciones</v>
      </c>
      <c r="C138" s="15" t="str">
        <f t="shared" si="13"/>
        <v>0005-0-04</v>
      </c>
      <c r="D138" s="15" t="s">
        <v>835</v>
      </c>
      <c r="E138" s="15" t="str">
        <f>VLOOKUP(C138,Programas!$P$2:$Q$32,2,0)</f>
        <v>CONTRIBUCIONES PATRONALES AL DESARROLLO Y LA SEGURIDAD SOCIAL</v>
      </c>
      <c r="F138" s="111" t="s">
        <v>172</v>
      </c>
      <c r="G138" s="15" t="str">
        <f t="shared" si="14"/>
        <v>0005-0-04-02</v>
      </c>
      <c r="H138" s="15" t="str">
        <f t="shared" si="15"/>
        <v>0.04.02</v>
      </c>
      <c r="I138" s="15" t="str">
        <f>VLOOKUP(G138,Programas!$T$2:$V$94,3,0)</f>
        <v>Contribución Patronal al Instituto Mixto de Ayuda Social</v>
      </c>
      <c r="J138" s="15" t="str">
        <f t="shared" si="16"/>
        <v>01</v>
      </c>
      <c r="K138" s="15" t="str">
        <f t="shared" si="17"/>
        <v>16</v>
      </c>
      <c r="L138" s="15" t="str">
        <f>VLOOKUP(K138,Programas!$A$2:$B$21,2,0)</f>
        <v>01 Sistema de Emergencias 9-1-1</v>
      </c>
      <c r="M138" s="15" t="str">
        <f>VLOOKUP($G138,Programas!$T$2:$AD$92,3,0)</f>
        <v>Contribución Patronal al Instituto Mixto de Ayuda Social</v>
      </c>
      <c r="N138" s="15" t="str">
        <f>VLOOKUP($G138,Programas!$T$2:$AD$92,4,0)</f>
        <v>1.1.1.2</v>
      </c>
      <c r="O138" s="15" t="str">
        <f>VLOOKUP($G138,Programas!$T$2:$AD$92,5,0)</f>
        <v>Contribuciones sociales</v>
      </c>
      <c r="P138" s="15" t="str">
        <f>VLOOKUP($G138,Programas!$T$2:$AD$92,6,0)</f>
        <v>1.1.1</v>
      </c>
      <c r="Q138" s="15" t="str">
        <f>VLOOKUP($G138,Programas!$T$2:$AD$92,7,0)</f>
        <v>REMUNERACIONES</v>
      </c>
      <c r="R138" s="15" t="str">
        <f>VLOOKUP($G138,Programas!$T$2:$AD$92,8,0)</f>
        <v>1.1</v>
      </c>
      <c r="S138" s="15" t="str">
        <f>VLOOKUP($G138,Programas!$T$2:$AD$92,9,0)</f>
        <v>GASTOS DE CONSUMO</v>
      </c>
      <c r="T138" s="15" t="str">
        <f>VLOOKUP($G138,Programas!$T$2:$AD$92,10,0)</f>
        <v>1</v>
      </c>
      <c r="U138" s="14">
        <v>210240.73</v>
      </c>
      <c r="W138" s="19"/>
    </row>
    <row r="139" spans="1:23" hidden="1" x14ac:dyDescent="0.25">
      <c r="A139" s="15" t="str">
        <f t="shared" si="12"/>
        <v>0005-0</v>
      </c>
      <c r="B139" s="15" t="str">
        <f>VLOOKUP(A139,Programas!$I$2:$K$8,2,0)</f>
        <v>0 - Remuneraciones</v>
      </c>
      <c r="C139" s="15" t="str">
        <f t="shared" si="13"/>
        <v>0005-0-04</v>
      </c>
      <c r="D139" s="15" t="s">
        <v>835</v>
      </c>
      <c r="E139" s="15" t="str">
        <f>VLOOKUP(C139,Programas!$P$2:$Q$32,2,0)</f>
        <v>CONTRIBUCIONES PATRONALES AL DESARROLLO Y LA SEGURIDAD SOCIAL</v>
      </c>
      <c r="F139" s="111" t="s">
        <v>173</v>
      </c>
      <c r="G139" s="15" t="str">
        <f t="shared" si="14"/>
        <v>0005-0-04-02</v>
      </c>
      <c r="H139" s="15" t="str">
        <f t="shared" si="15"/>
        <v>0.04.02</v>
      </c>
      <c r="I139" s="15" t="str">
        <f>VLOOKUP(G139,Programas!$T$2:$V$94,3,0)</f>
        <v>Contribución Patronal al Instituto Mixto de Ayuda Social</v>
      </c>
      <c r="J139" s="15" t="str">
        <f t="shared" si="16"/>
        <v>01</v>
      </c>
      <c r="K139" s="15" t="str">
        <f t="shared" si="17"/>
        <v>18</v>
      </c>
      <c r="L139" s="15" t="str">
        <f>VLOOKUP(K139,Programas!$A$2:$B$21,2,0)</f>
        <v>01 Sistema de Emergencias 9-1-1</v>
      </c>
      <c r="M139" s="15" t="str">
        <f>VLOOKUP($G139,Programas!$T$2:$AD$92,3,0)</f>
        <v>Contribución Patronal al Instituto Mixto de Ayuda Social</v>
      </c>
      <c r="N139" s="15" t="str">
        <f>VLOOKUP($G139,Programas!$T$2:$AD$92,4,0)</f>
        <v>1.1.1.2</v>
      </c>
      <c r="O139" s="15" t="str">
        <f>VLOOKUP($G139,Programas!$T$2:$AD$92,5,0)</f>
        <v>Contribuciones sociales</v>
      </c>
      <c r="P139" s="15" t="str">
        <f>VLOOKUP($G139,Programas!$T$2:$AD$92,6,0)</f>
        <v>1.1.1</v>
      </c>
      <c r="Q139" s="15" t="str">
        <f>VLOOKUP($G139,Programas!$T$2:$AD$92,7,0)</f>
        <v>REMUNERACIONES</v>
      </c>
      <c r="R139" s="15" t="str">
        <f>VLOOKUP($G139,Programas!$T$2:$AD$92,8,0)</f>
        <v>1.1</v>
      </c>
      <c r="S139" s="15" t="str">
        <f>VLOOKUP($G139,Programas!$T$2:$AD$92,9,0)</f>
        <v>GASTOS DE CONSUMO</v>
      </c>
      <c r="T139" s="15" t="str">
        <f>VLOOKUP($G139,Programas!$T$2:$AD$92,10,0)</f>
        <v>1</v>
      </c>
      <c r="U139" s="14">
        <v>184297.84</v>
      </c>
      <c r="W139" s="19"/>
    </row>
    <row r="140" spans="1:23" hidden="1" x14ac:dyDescent="0.25">
      <c r="A140" s="15" t="str">
        <f t="shared" si="12"/>
        <v>0005-0</v>
      </c>
      <c r="B140" s="15" t="str">
        <f>VLOOKUP(A140,Programas!$I$2:$K$8,2,0)</f>
        <v>0 - Remuneraciones</v>
      </c>
      <c r="C140" s="15" t="str">
        <f t="shared" si="13"/>
        <v>0005-0-04</v>
      </c>
      <c r="D140" s="15" t="s">
        <v>835</v>
      </c>
      <c r="E140" s="15" t="str">
        <f>VLOOKUP(C140,Programas!$P$2:$Q$32,2,0)</f>
        <v>CONTRIBUCIONES PATRONALES AL DESARROLLO Y LA SEGURIDAD SOCIAL</v>
      </c>
      <c r="F140" s="111" t="s">
        <v>174</v>
      </c>
      <c r="G140" s="15" t="str">
        <f t="shared" si="14"/>
        <v>0005-0-04-02</v>
      </c>
      <c r="H140" s="15" t="str">
        <f t="shared" si="15"/>
        <v>0.04.02</v>
      </c>
      <c r="I140" s="15" t="str">
        <f>VLOOKUP(G140,Programas!$T$2:$V$94,3,0)</f>
        <v>Contribución Patronal al Instituto Mixto de Ayuda Social</v>
      </c>
      <c r="J140" s="15" t="str">
        <f t="shared" si="16"/>
        <v>01</v>
      </c>
      <c r="K140" s="15" t="str">
        <f t="shared" si="17"/>
        <v>19</v>
      </c>
      <c r="L140" s="15" t="str">
        <f>VLOOKUP(K140,Programas!$A$2:$B$21,2,0)</f>
        <v>01 Sistema de Emergencias 9-1-1</v>
      </c>
      <c r="M140" s="15" t="str">
        <f>VLOOKUP($G140,Programas!$T$2:$AD$92,3,0)</f>
        <v>Contribución Patronal al Instituto Mixto de Ayuda Social</v>
      </c>
      <c r="N140" s="15" t="str">
        <f>VLOOKUP($G140,Programas!$T$2:$AD$92,4,0)</f>
        <v>1.1.1.2</v>
      </c>
      <c r="O140" s="15" t="str">
        <f>VLOOKUP($G140,Programas!$T$2:$AD$92,5,0)</f>
        <v>Contribuciones sociales</v>
      </c>
      <c r="P140" s="15" t="str">
        <f>VLOOKUP($G140,Programas!$T$2:$AD$92,6,0)</f>
        <v>1.1.1</v>
      </c>
      <c r="Q140" s="15" t="str">
        <f>VLOOKUP($G140,Programas!$T$2:$AD$92,7,0)</f>
        <v>REMUNERACIONES</v>
      </c>
      <c r="R140" s="15" t="str">
        <f>VLOOKUP($G140,Programas!$T$2:$AD$92,8,0)</f>
        <v>1.1</v>
      </c>
      <c r="S140" s="15" t="str">
        <f>VLOOKUP($G140,Programas!$T$2:$AD$92,9,0)</f>
        <v>GASTOS DE CONSUMO</v>
      </c>
      <c r="T140" s="15" t="str">
        <f>VLOOKUP($G140,Programas!$T$2:$AD$92,10,0)</f>
        <v>1</v>
      </c>
      <c r="U140" s="14">
        <v>93395.05</v>
      </c>
      <c r="W140" s="19"/>
    </row>
    <row r="141" spans="1:23" hidden="1" x14ac:dyDescent="0.25">
      <c r="A141" s="15" t="str">
        <f t="shared" si="12"/>
        <v>0005-0</v>
      </c>
      <c r="B141" s="15" t="str">
        <f>VLOOKUP(A141,Programas!$I$2:$K$8,2,0)</f>
        <v>0 - Remuneraciones</v>
      </c>
      <c r="C141" s="15" t="str">
        <f t="shared" si="13"/>
        <v>0005-0-04</v>
      </c>
      <c r="D141" s="15" t="s">
        <v>835</v>
      </c>
      <c r="E141" s="15" t="str">
        <f>VLOOKUP(C141,Programas!$P$2:$Q$32,2,0)</f>
        <v>CONTRIBUCIONES PATRONALES AL DESARROLLO Y LA SEGURIDAD SOCIAL</v>
      </c>
      <c r="F141" s="111" t="s">
        <v>175</v>
      </c>
      <c r="G141" s="15" t="str">
        <f t="shared" si="14"/>
        <v>0005-0-04-02</v>
      </c>
      <c r="H141" s="15" t="str">
        <f t="shared" si="15"/>
        <v>0.04.02</v>
      </c>
      <c r="I141" s="15" t="str">
        <f>VLOOKUP(G141,Programas!$T$2:$V$94,3,0)</f>
        <v>Contribución Patronal al Instituto Mixto de Ayuda Social</v>
      </c>
      <c r="J141" s="15" t="str">
        <f t="shared" si="16"/>
        <v>01</v>
      </c>
      <c r="K141" s="15" t="str">
        <f t="shared" si="17"/>
        <v>20</v>
      </c>
      <c r="L141" s="15" t="str">
        <f>VLOOKUP(K141,Programas!$A$2:$B$21,2,0)</f>
        <v>01 Sistema de Emergencias 9-1-1</v>
      </c>
      <c r="M141" s="15" t="str">
        <f>VLOOKUP($G141,Programas!$T$2:$AD$92,3,0)</f>
        <v>Contribución Patronal al Instituto Mixto de Ayuda Social</v>
      </c>
      <c r="N141" s="15" t="str">
        <f>VLOOKUP($G141,Programas!$T$2:$AD$92,4,0)</f>
        <v>1.1.1.2</v>
      </c>
      <c r="O141" s="15" t="str">
        <f>VLOOKUP($G141,Programas!$T$2:$AD$92,5,0)</f>
        <v>Contribuciones sociales</v>
      </c>
      <c r="P141" s="15" t="str">
        <f>VLOOKUP($G141,Programas!$T$2:$AD$92,6,0)</f>
        <v>1.1.1</v>
      </c>
      <c r="Q141" s="15" t="str">
        <f>VLOOKUP($G141,Programas!$T$2:$AD$92,7,0)</f>
        <v>REMUNERACIONES</v>
      </c>
      <c r="R141" s="15" t="str">
        <f>VLOOKUP($G141,Programas!$T$2:$AD$92,8,0)</f>
        <v>1.1</v>
      </c>
      <c r="S141" s="15" t="str">
        <f>VLOOKUP($G141,Programas!$T$2:$AD$92,9,0)</f>
        <v>GASTOS DE CONSUMO</v>
      </c>
      <c r="T141" s="15" t="str">
        <f>VLOOKUP($G141,Programas!$T$2:$AD$92,10,0)</f>
        <v>1</v>
      </c>
      <c r="U141" s="14">
        <v>31910.11</v>
      </c>
      <c r="W141" s="19"/>
    </row>
    <row r="142" spans="1:23" hidden="1" x14ac:dyDescent="0.25">
      <c r="A142" s="15" t="str">
        <f t="shared" si="12"/>
        <v>0005-0</v>
      </c>
      <c r="B142" s="15" t="str">
        <f>VLOOKUP(A142,Programas!$I$2:$K$8,2,0)</f>
        <v>0 - Remuneraciones</v>
      </c>
      <c r="C142" s="15" t="str">
        <f t="shared" si="13"/>
        <v>0005-0-04</v>
      </c>
      <c r="D142" s="15" t="s">
        <v>835</v>
      </c>
      <c r="E142" s="15" t="str">
        <f>VLOOKUP(C142,Programas!$P$2:$Q$32,2,0)</f>
        <v>CONTRIBUCIONES PATRONALES AL DESARROLLO Y LA SEGURIDAD SOCIAL</v>
      </c>
      <c r="F142" s="111" t="s">
        <v>176</v>
      </c>
      <c r="G142" s="15" t="str">
        <f t="shared" si="14"/>
        <v>0005-0-04-03</v>
      </c>
      <c r="H142" s="15" t="str">
        <f t="shared" si="15"/>
        <v>0.04.03</v>
      </c>
      <c r="I142" s="15" t="str">
        <f>VLOOKUP(G142,Programas!$T$2:$V$94,3,0)</f>
        <v>Contribución Patronal al Instituto Nacional de Aprendizaje</v>
      </c>
      <c r="J142" s="15" t="str">
        <f t="shared" si="16"/>
        <v>01</v>
      </c>
      <c r="K142" s="15" t="str">
        <f t="shared" si="17"/>
        <v>01</v>
      </c>
      <c r="L142" s="15" t="str">
        <f>VLOOKUP(K142,Programas!$A$2:$B$21,2,0)</f>
        <v>01 Sistema de Emergencias 9-1-1</v>
      </c>
      <c r="M142" s="15" t="str">
        <f>VLOOKUP($G142,Programas!$T$2:$AD$92,3,0)</f>
        <v>Contribución Patronal al Instituto Nacional de Aprendizaje</v>
      </c>
      <c r="N142" s="15" t="str">
        <f>VLOOKUP($G142,Programas!$T$2:$AD$92,4,0)</f>
        <v>1.1.1.2</v>
      </c>
      <c r="O142" s="15" t="str">
        <f>VLOOKUP($G142,Programas!$T$2:$AD$92,5,0)</f>
        <v>Contribuciones sociales</v>
      </c>
      <c r="P142" s="15" t="str">
        <f>VLOOKUP($G142,Programas!$T$2:$AD$92,6,0)</f>
        <v>1.1.1</v>
      </c>
      <c r="Q142" s="15" t="str">
        <f>VLOOKUP($G142,Programas!$T$2:$AD$92,7,0)</f>
        <v>REMUNERACIONES</v>
      </c>
      <c r="R142" s="15" t="str">
        <f>VLOOKUP($G142,Programas!$T$2:$AD$92,8,0)</f>
        <v>1.1</v>
      </c>
      <c r="S142" s="15" t="str">
        <f>VLOOKUP($G142,Programas!$T$2:$AD$92,9,0)</f>
        <v>GASTOS DE CONSUMO</v>
      </c>
      <c r="T142" s="15" t="str">
        <f>VLOOKUP($G142,Programas!$T$2:$AD$92,10,0)</f>
        <v>1</v>
      </c>
      <c r="U142" s="14">
        <v>604929.53</v>
      </c>
      <c r="W142" s="19"/>
    </row>
    <row r="143" spans="1:23" hidden="1" x14ac:dyDescent="0.25">
      <c r="A143" s="15" t="str">
        <f t="shared" si="12"/>
        <v>0005-0</v>
      </c>
      <c r="B143" s="15" t="str">
        <f>VLOOKUP(A143,Programas!$I$2:$K$8,2,0)</f>
        <v>0 - Remuneraciones</v>
      </c>
      <c r="C143" s="15" t="str">
        <f t="shared" si="13"/>
        <v>0005-0-04</v>
      </c>
      <c r="D143" s="15" t="s">
        <v>835</v>
      </c>
      <c r="E143" s="15" t="str">
        <f>VLOOKUP(C143,Programas!$P$2:$Q$32,2,0)</f>
        <v>CONTRIBUCIONES PATRONALES AL DESARROLLO Y LA SEGURIDAD SOCIAL</v>
      </c>
      <c r="F143" s="111" t="s">
        <v>177</v>
      </c>
      <c r="G143" s="15" t="str">
        <f t="shared" si="14"/>
        <v>0005-0-04-03</v>
      </c>
      <c r="H143" s="15" t="str">
        <f t="shared" si="15"/>
        <v>0.04.03</v>
      </c>
      <c r="I143" s="15" t="str">
        <f>VLOOKUP(G143,Programas!$T$2:$V$94,3,0)</f>
        <v>Contribución Patronal al Instituto Nacional de Aprendizaje</v>
      </c>
      <c r="J143" s="15" t="str">
        <f t="shared" si="16"/>
        <v>01</v>
      </c>
      <c r="K143" s="15" t="str">
        <f t="shared" si="17"/>
        <v>02</v>
      </c>
      <c r="L143" s="15" t="str">
        <f>VLOOKUP(K143,Programas!$A$2:$B$21,2,0)</f>
        <v>01 Sistema de Emergencias 9-1-1</v>
      </c>
      <c r="M143" s="15" t="str">
        <f>VLOOKUP($G143,Programas!$T$2:$AD$92,3,0)</f>
        <v>Contribución Patronal al Instituto Nacional de Aprendizaje</v>
      </c>
      <c r="N143" s="15" t="str">
        <f>VLOOKUP($G143,Programas!$T$2:$AD$92,4,0)</f>
        <v>1.1.1.2</v>
      </c>
      <c r="O143" s="15" t="str">
        <f>VLOOKUP($G143,Programas!$T$2:$AD$92,5,0)</f>
        <v>Contribuciones sociales</v>
      </c>
      <c r="P143" s="15" t="str">
        <f>VLOOKUP($G143,Programas!$T$2:$AD$92,6,0)</f>
        <v>1.1.1</v>
      </c>
      <c r="Q143" s="15" t="str">
        <f>VLOOKUP($G143,Programas!$T$2:$AD$92,7,0)</f>
        <v>REMUNERACIONES</v>
      </c>
      <c r="R143" s="15" t="str">
        <f>VLOOKUP($G143,Programas!$T$2:$AD$92,8,0)</f>
        <v>1.1</v>
      </c>
      <c r="S143" s="15" t="str">
        <f>VLOOKUP($G143,Programas!$T$2:$AD$92,9,0)</f>
        <v>GASTOS DE CONSUMO</v>
      </c>
      <c r="T143" s="15" t="str">
        <f>VLOOKUP($G143,Programas!$T$2:$AD$92,10,0)</f>
        <v>1</v>
      </c>
      <c r="U143" s="14">
        <v>272991.46999999997</v>
      </c>
      <c r="W143" s="19"/>
    </row>
    <row r="144" spans="1:23" hidden="1" x14ac:dyDescent="0.25">
      <c r="A144" s="15" t="str">
        <f t="shared" si="12"/>
        <v>0005-0</v>
      </c>
      <c r="B144" s="15" t="str">
        <f>VLOOKUP(A144,Programas!$I$2:$K$8,2,0)</f>
        <v>0 - Remuneraciones</v>
      </c>
      <c r="C144" s="15" t="str">
        <f t="shared" si="13"/>
        <v>0005-0-04</v>
      </c>
      <c r="D144" s="15" t="s">
        <v>835</v>
      </c>
      <c r="E144" s="15" t="str">
        <f>VLOOKUP(C144,Programas!$P$2:$Q$32,2,0)</f>
        <v>CONTRIBUCIONES PATRONALES AL DESARROLLO Y LA SEGURIDAD SOCIAL</v>
      </c>
      <c r="F144" s="111" t="s">
        <v>178</v>
      </c>
      <c r="G144" s="15" t="str">
        <f t="shared" si="14"/>
        <v>0005-0-04-03</v>
      </c>
      <c r="H144" s="15" t="str">
        <f t="shared" si="15"/>
        <v>0.04.03</v>
      </c>
      <c r="I144" s="15" t="str">
        <f>VLOOKUP(G144,Programas!$T$2:$V$94,3,0)</f>
        <v>Contribución Patronal al Instituto Nacional de Aprendizaje</v>
      </c>
      <c r="J144" s="15" t="str">
        <f t="shared" si="16"/>
        <v>01</v>
      </c>
      <c r="K144" s="15" t="str">
        <f t="shared" si="17"/>
        <v>03</v>
      </c>
      <c r="L144" s="15" t="str">
        <f>VLOOKUP(K144,Programas!$A$2:$B$21,2,0)</f>
        <v>01 Sistema de Emergencias 9-1-1</v>
      </c>
      <c r="M144" s="15" t="str">
        <f>VLOOKUP($G144,Programas!$T$2:$AD$92,3,0)</f>
        <v>Contribución Patronal al Instituto Nacional de Aprendizaje</v>
      </c>
      <c r="N144" s="15" t="str">
        <f>VLOOKUP($G144,Programas!$T$2:$AD$92,4,0)</f>
        <v>1.1.1.2</v>
      </c>
      <c r="O144" s="15" t="str">
        <f>VLOOKUP($G144,Programas!$T$2:$AD$92,5,0)</f>
        <v>Contribuciones sociales</v>
      </c>
      <c r="P144" s="15" t="str">
        <f>VLOOKUP($G144,Programas!$T$2:$AD$92,6,0)</f>
        <v>1.1.1</v>
      </c>
      <c r="Q144" s="15" t="str">
        <f>VLOOKUP($G144,Programas!$T$2:$AD$92,7,0)</f>
        <v>REMUNERACIONES</v>
      </c>
      <c r="R144" s="15" t="str">
        <f>VLOOKUP($G144,Programas!$T$2:$AD$92,8,0)</f>
        <v>1.1</v>
      </c>
      <c r="S144" s="15" t="str">
        <f>VLOOKUP($G144,Programas!$T$2:$AD$92,9,0)</f>
        <v>GASTOS DE CONSUMO</v>
      </c>
      <c r="T144" s="15" t="str">
        <f>VLOOKUP($G144,Programas!$T$2:$AD$92,10,0)</f>
        <v>1</v>
      </c>
      <c r="U144" s="14">
        <v>526725.69000000006</v>
      </c>
      <c r="W144" s="19"/>
    </row>
    <row r="145" spans="1:23" hidden="1" x14ac:dyDescent="0.25">
      <c r="A145" s="15" t="str">
        <f t="shared" si="12"/>
        <v>0005-0</v>
      </c>
      <c r="B145" s="15" t="str">
        <f>VLOOKUP(A145,Programas!$I$2:$K$8,2,0)</f>
        <v>0 - Remuneraciones</v>
      </c>
      <c r="C145" s="15" t="str">
        <f t="shared" si="13"/>
        <v>0005-0-04</v>
      </c>
      <c r="D145" s="15" t="s">
        <v>835</v>
      </c>
      <c r="E145" s="15" t="str">
        <f>VLOOKUP(C145,Programas!$P$2:$Q$32,2,0)</f>
        <v>CONTRIBUCIONES PATRONALES AL DESARROLLO Y LA SEGURIDAD SOCIAL</v>
      </c>
      <c r="F145" s="111" t="s">
        <v>179</v>
      </c>
      <c r="G145" s="15" t="str">
        <f t="shared" si="14"/>
        <v>0005-0-04-03</v>
      </c>
      <c r="H145" s="15" t="str">
        <f t="shared" si="15"/>
        <v>0.04.03</v>
      </c>
      <c r="I145" s="15" t="str">
        <f>VLOOKUP(G145,Programas!$T$2:$V$94,3,0)</f>
        <v>Contribución Patronal al Instituto Nacional de Aprendizaje</v>
      </c>
      <c r="J145" s="15" t="str">
        <f t="shared" si="16"/>
        <v>01</v>
      </c>
      <c r="K145" s="15" t="str">
        <f t="shared" si="17"/>
        <v>04</v>
      </c>
      <c r="L145" s="15" t="str">
        <f>VLOOKUP(K145,Programas!$A$2:$B$21,2,0)</f>
        <v>01 Sistema de Emergencias 9-1-1</v>
      </c>
      <c r="M145" s="15" t="str">
        <f>VLOOKUP($G145,Programas!$T$2:$AD$92,3,0)</f>
        <v>Contribución Patronal al Instituto Nacional de Aprendizaje</v>
      </c>
      <c r="N145" s="15" t="str">
        <f>VLOOKUP($G145,Programas!$T$2:$AD$92,4,0)</f>
        <v>1.1.1.2</v>
      </c>
      <c r="O145" s="15" t="str">
        <f>VLOOKUP($G145,Programas!$T$2:$AD$92,5,0)</f>
        <v>Contribuciones sociales</v>
      </c>
      <c r="P145" s="15" t="str">
        <f>VLOOKUP($G145,Programas!$T$2:$AD$92,6,0)</f>
        <v>1.1.1</v>
      </c>
      <c r="Q145" s="15" t="str">
        <f>VLOOKUP($G145,Programas!$T$2:$AD$92,7,0)</f>
        <v>REMUNERACIONES</v>
      </c>
      <c r="R145" s="15" t="str">
        <f>VLOOKUP($G145,Programas!$T$2:$AD$92,8,0)</f>
        <v>1.1</v>
      </c>
      <c r="S145" s="15" t="str">
        <f>VLOOKUP($G145,Programas!$T$2:$AD$92,9,0)</f>
        <v>GASTOS DE CONSUMO</v>
      </c>
      <c r="T145" s="15" t="str">
        <f>VLOOKUP($G145,Programas!$T$2:$AD$92,10,0)</f>
        <v>1</v>
      </c>
      <c r="U145" s="14">
        <v>1061497.19</v>
      </c>
      <c r="W145" s="19"/>
    </row>
    <row r="146" spans="1:23" hidden="1" x14ac:dyDescent="0.25">
      <c r="A146" s="15" t="str">
        <f t="shared" si="12"/>
        <v>0005-0</v>
      </c>
      <c r="B146" s="15" t="str">
        <f>VLOOKUP(A146,Programas!$I$2:$K$8,2,0)</f>
        <v>0 - Remuneraciones</v>
      </c>
      <c r="C146" s="15" t="str">
        <f t="shared" si="13"/>
        <v>0005-0-04</v>
      </c>
      <c r="D146" s="15" t="s">
        <v>835</v>
      </c>
      <c r="E146" s="15" t="str">
        <f>VLOOKUP(C146,Programas!$P$2:$Q$32,2,0)</f>
        <v>CONTRIBUCIONES PATRONALES AL DESARROLLO Y LA SEGURIDAD SOCIAL</v>
      </c>
      <c r="F146" s="111" t="s">
        <v>180</v>
      </c>
      <c r="G146" s="15" t="str">
        <f t="shared" si="14"/>
        <v>0005-0-04-03</v>
      </c>
      <c r="H146" s="15" t="str">
        <f t="shared" si="15"/>
        <v>0.04.03</v>
      </c>
      <c r="I146" s="15" t="str">
        <f>VLOOKUP(G146,Programas!$T$2:$V$94,3,0)</f>
        <v>Contribución Patronal al Instituto Nacional de Aprendizaje</v>
      </c>
      <c r="J146" s="15" t="str">
        <f t="shared" si="16"/>
        <v>01</v>
      </c>
      <c r="K146" s="15" t="str">
        <f t="shared" si="17"/>
        <v>06</v>
      </c>
      <c r="L146" s="15" t="str">
        <f>VLOOKUP(K146,Programas!$A$2:$B$21,2,0)</f>
        <v>01 Sistema de Emergencias 9-1-1</v>
      </c>
      <c r="M146" s="15" t="str">
        <f>VLOOKUP($G146,Programas!$T$2:$AD$92,3,0)</f>
        <v>Contribución Patronal al Instituto Nacional de Aprendizaje</v>
      </c>
      <c r="N146" s="15" t="str">
        <f>VLOOKUP($G146,Programas!$T$2:$AD$92,4,0)</f>
        <v>1.1.1.2</v>
      </c>
      <c r="O146" s="15" t="str">
        <f>VLOOKUP($G146,Programas!$T$2:$AD$92,5,0)</f>
        <v>Contribuciones sociales</v>
      </c>
      <c r="P146" s="15" t="str">
        <f>VLOOKUP($G146,Programas!$T$2:$AD$92,6,0)</f>
        <v>1.1.1</v>
      </c>
      <c r="Q146" s="15" t="str">
        <f>VLOOKUP($G146,Programas!$T$2:$AD$92,7,0)</f>
        <v>REMUNERACIONES</v>
      </c>
      <c r="R146" s="15" t="str">
        <f>VLOOKUP($G146,Programas!$T$2:$AD$92,8,0)</f>
        <v>1.1</v>
      </c>
      <c r="S146" s="15" t="str">
        <f>VLOOKUP($G146,Programas!$T$2:$AD$92,9,0)</f>
        <v>GASTOS DE CONSUMO</v>
      </c>
      <c r="T146" s="15" t="str">
        <f>VLOOKUP($G146,Programas!$T$2:$AD$92,10,0)</f>
        <v>1</v>
      </c>
      <c r="U146" s="14">
        <v>443993.75999999995</v>
      </c>
      <c r="W146" s="19"/>
    </row>
    <row r="147" spans="1:23" hidden="1" x14ac:dyDescent="0.25">
      <c r="A147" s="15" t="str">
        <f t="shared" si="12"/>
        <v>0005-0</v>
      </c>
      <c r="B147" s="15" t="str">
        <f>VLOOKUP(A147,Programas!$I$2:$K$8,2,0)</f>
        <v>0 - Remuneraciones</v>
      </c>
      <c r="C147" s="15" t="str">
        <f t="shared" si="13"/>
        <v>0005-0-04</v>
      </c>
      <c r="D147" s="15" t="s">
        <v>835</v>
      </c>
      <c r="E147" s="15" t="str">
        <f>VLOOKUP(C147,Programas!$P$2:$Q$32,2,0)</f>
        <v>CONTRIBUCIONES PATRONALES AL DESARROLLO Y LA SEGURIDAD SOCIAL</v>
      </c>
      <c r="F147" s="111" t="s">
        <v>181</v>
      </c>
      <c r="G147" s="15" t="str">
        <f t="shared" si="14"/>
        <v>0005-0-04-03</v>
      </c>
      <c r="H147" s="15" t="str">
        <f t="shared" si="15"/>
        <v>0.04.03</v>
      </c>
      <c r="I147" s="15" t="str">
        <f>VLOOKUP(G147,Programas!$T$2:$V$94,3,0)</f>
        <v>Contribución Patronal al Instituto Nacional de Aprendizaje</v>
      </c>
      <c r="J147" s="15" t="str">
        <f t="shared" si="16"/>
        <v>01</v>
      </c>
      <c r="K147" s="15" t="str">
        <f t="shared" si="17"/>
        <v>07</v>
      </c>
      <c r="L147" s="15" t="str">
        <f>VLOOKUP(K147,Programas!$A$2:$B$21,2,0)</f>
        <v>01 Sistema de Emergencias 9-1-1</v>
      </c>
      <c r="M147" s="15" t="str">
        <f>VLOOKUP($G147,Programas!$T$2:$AD$92,3,0)</f>
        <v>Contribución Patronal al Instituto Nacional de Aprendizaje</v>
      </c>
      <c r="N147" s="15" t="str">
        <f>VLOOKUP($G147,Programas!$T$2:$AD$92,4,0)</f>
        <v>1.1.1.2</v>
      </c>
      <c r="O147" s="15" t="str">
        <f>VLOOKUP($G147,Programas!$T$2:$AD$92,5,0)</f>
        <v>Contribuciones sociales</v>
      </c>
      <c r="P147" s="15" t="str">
        <f>VLOOKUP($G147,Programas!$T$2:$AD$92,6,0)</f>
        <v>1.1.1</v>
      </c>
      <c r="Q147" s="15" t="str">
        <f>VLOOKUP($G147,Programas!$T$2:$AD$92,7,0)</f>
        <v>REMUNERACIONES</v>
      </c>
      <c r="R147" s="15" t="str">
        <f>VLOOKUP($G147,Programas!$T$2:$AD$92,8,0)</f>
        <v>1.1</v>
      </c>
      <c r="S147" s="15" t="str">
        <f>VLOOKUP($G147,Programas!$T$2:$AD$92,9,0)</f>
        <v>GASTOS DE CONSUMO</v>
      </c>
      <c r="T147" s="15" t="str">
        <f>VLOOKUP($G147,Programas!$T$2:$AD$92,10,0)</f>
        <v>1</v>
      </c>
      <c r="U147" s="14">
        <v>1506814.76</v>
      </c>
      <c r="W147" s="19"/>
    </row>
    <row r="148" spans="1:23" hidden="1" x14ac:dyDescent="0.25">
      <c r="A148" s="15" t="str">
        <f t="shared" si="12"/>
        <v>0005-0</v>
      </c>
      <c r="B148" s="15" t="str">
        <f>VLOOKUP(A148,Programas!$I$2:$K$8,2,0)</f>
        <v>0 - Remuneraciones</v>
      </c>
      <c r="C148" s="15" t="str">
        <f t="shared" si="13"/>
        <v>0005-0-04</v>
      </c>
      <c r="D148" s="15" t="s">
        <v>835</v>
      </c>
      <c r="E148" s="15" t="str">
        <f>VLOOKUP(C148,Programas!$P$2:$Q$32,2,0)</f>
        <v>CONTRIBUCIONES PATRONALES AL DESARROLLO Y LA SEGURIDAD SOCIAL</v>
      </c>
      <c r="F148" s="111" t="s">
        <v>182</v>
      </c>
      <c r="G148" s="15" t="str">
        <f t="shared" si="14"/>
        <v>0005-0-04-03</v>
      </c>
      <c r="H148" s="15" t="str">
        <f t="shared" si="15"/>
        <v>0.04.03</v>
      </c>
      <c r="I148" s="15" t="str">
        <f>VLOOKUP(G148,Programas!$T$2:$V$94,3,0)</f>
        <v>Contribución Patronal al Instituto Nacional de Aprendizaje</v>
      </c>
      <c r="J148" s="15" t="str">
        <f t="shared" si="16"/>
        <v>01</v>
      </c>
      <c r="K148" s="15" t="str">
        <f t="shared" si="17"/>
        <v>08</v>
      </c>
      <c r="L148" s="15" t="str">
        <f>VLOOKUP(K148,Programas!$A$2:$B$21,2,0)</f>
        <v>01 Sistema de Emergencias 9-1-1</v>
      </c>
      <c r="M148" s="15" t="str">
        <f>VLOOKUP($G148,Programas!$T$2:$AD$92,3,0)</f>
        <v>Contribución Patronal al Instituto Nacional de Aprendizaje</v>
      </c>
      <c r="N148" s="15" t="str">
        <f>VLOOKUP($G148,Programas!$T$2:$AD$92,4,0)</f>
        <v>1.1.1.2</v>
      </c>
      <c r="O148" s="15" t="str">
        <f>VLOOKUP($G148,Programas!$T$2:$AD$92,5,0)</f>
        <v>Contribuciones sociales</v>
      </c>
      <c r="P148" s="15" t="str">
        <f>VLOOKUP($G148,Programas!$T$2:$AD$92,6,0)</f>
        <v>1.1.1</v>
      </c>
      <c r="Q148" s="15" t="str">
        <f>VLOOKUP($G148,Programas!$T$2:$AD$92,7,0)</f>
        <v>REMUNERACIONES</v>
      </c>
      <c r="R148" s="15" t="str">
        <f>VLOOKUP($G148,Programas!$T$2:$AD$92,8,0)</f>
        <v>1.1</v>
      </c>
      <c r="S148" s="15" t="str">
        <f>VLOOKUP($G148,Programas!$T$2:$AD$92,9,0)</f>
        <v>GASTOS DE CONSUMO</v>
      </c>
      <c r="T148" s="15" t="str">
        <f>VLOOKUP($G148,Programas!$T$2:$AD$92,10,0)</f>
        <v>1</v>
      </c>
      <c r="U148" s="14">
        <v>1510786.3800000001</v>
      </c>
      <c r="W148" s="19"/>
    </row>
    <row r="149" spans="1:23" hidden="1" x14ac:dyDescent="0.25">
      <c r="A149" s="15" t="str">
        <f t="shared" si="12"/>
        <v>0005-0</v>
      </c>
      <c r="B149" s="15" t="str">
        <f>VLOOKUP(A149,Programas!$I$2:$K$8,2,0)</f>
        <v>0 - Remuneraciones</v>
      </c>
      <c r="C149" s="15" t="str">
        <f t="shared" si="13"/>
        <v>0005-0-04</v>
      </c>
      <c r="D149" s="15" t="s">
        <v>835</v>
      </c>
      <c r="E149" s="15" t="str">
        <f>VLOOKUP(C149,Programas!$P$2:$Q$32,2,0)</f>
        <v>CONTRIBUCIONES PATRONALES AL DESARROLLO Y LA SEGURIDAD SOCIAL</v>
      </c>
      <c r="F149" s="111" t="s">
        <v>183</v>
      </c>
      <c r="G149" s="15" t="str">
        <f t="shared" si="14"/>
        <v>0005-0-04-03</v>
      </c>
      <c r="H149" s="15" t="str">
        <f t="shared" si="15"/>
        <v>0.04.03</v>
      </c>
      <c r="I149" s="15" t="str">
        <f>VLOOKUP(G149,Programas!$T$2:$V$94,3,0)</f>
        <v>Contribución Patronal al Instituto Nacional de Aprendizaje</v>
      </c>
      <c r="J149" s="15" t="str">
        <f t="shared" si="16"/>
        <v>01</v>
      </c>
      <c r="K149" s="15" t="str">
        <f t="shared" si="17"/>
        <v>09</v>
      </c>
      <c r="L149" s="15" t="str">
        <f>VLOOKUP(K149,Programas!$A$2:$B$21,2,0)</f>
        <v>01 Sistema de Emergencias 9-1-1</v>
      </c>
      <c r="M149" s="15" t="str">
        <f>VLOOKUP($G149,Programas!$T$2:$AD$92,3,0)</f>
        <v>Contribución Patronal al Instituto Nacional de Aprendizaje</v>
      </c>
      <c r="N149" s="15" t="str">
        <f>VLOOKUP($G149,Programas!$T$2:$AD$92,4,0)</f>
        <v>1.1.1.2</v>
      </c>
      <c r="O149" s="15" t="str">
        <f>VLOOKUP($G149,Programas!$T$2:$AD$92,5,0)</f>
        <v>Contribuciones sociales</v>
      </c>
      <c r="P149" s="15" t="str">
        <f>VLOOKUP($G149,Programas!$T$2:$AD$92,6,0)</f>
        <v>1.1.1</v>
      </c>
      <c r="Q149" s="15" t="str">
        <f>VLOOKUP($G149,Programas!$T$2:$AD$92,7,0)</f>
        <v>REMUNERACIONES</v>
      </c>
      <c r="R149" s="15" t="str">
        <f>VLOOKUP($G149,Programas!$T$2:$AD$92,8,0)</f>
        <v>1.1</v>
      </c>
      <c r="S149" s="15" t="str">
        <f>VLOOKUP($G149,Programas!$T$2:$AD$92,9,0)</f>
        <v>GASTOS DE CONSUMO</v>
      </c>
      <c r="T149" s="15" t="str">
        <f>VLOOKUP($G149,Programas!$T$2:$AD$92,10,0)</f>
        <v>1</v>
      </c>
      <c r="U149" s="14">
        <v>473851.47</v>
      </c>
      <c r="W149" s="19"/>
    </row>
    <row r="150" spans="1:23" hidden="1" x14ac:dyDescent="0.25">
      <c r="A150" s="15" t="str">
        <f t="shared" si="12"/>
        <v>0005-0</v>
      </c>
      <c r="B150" s="15" t="str">
        <f>VLOOKUP(A150,Programas!$I$2:$K$8,2,0)</f>
        <v>0 - Remuneraciones</v>
      </c>
      <c r="C150" s="15" t="str">
        <f t="shared" si="13"/>
        <v>0005-0-04</v>
      </c>
      <c r="D150" s="15" t="s">
        <v>835</v>
      </c>
      <c r="E150" s="15" t="str">
        <f>VLOOKUP(C150,Programas!$P$2:$Q$32,2,0)</f>
        <v>CONTRIBUCIONES PATRONALES AL DESARROLLO Y LA SEGURIDAD SOCIAL</v>
      </c>
      <c r="F150" s="111" t="s">
        <v>184</v>
      </c>
      <c r="G150" s="15" t="str">
        <f t="shared" si="14"/>
        <v>0005-0-04-03</v>
      </c>
      <c r="H150" s="15" t="str">
        <f t="shared" si="15"/>
        <v>0.04.03</v>
      </c>
      <c r="I150" s="15" t="str">
        <f>VLOOKUP(G150,Programas!$T$2:$V$94,3,0)</f>
        <v>Contribución Patronal al Instituto Nacional de Aprendizaje</v>
      </c>
      <c r="J150" s="15" t="str">
        <f t="shared" si="16"/>
        <v>01</v>
      </c>
      <c r="K150" s="15" t="str">
        <f t="shared" si="17"/>
        <v>10</v>
      </c>
      <c r="L150" s="15" t="str">
        <f>VLOOKUP(K150,Programas!$A$2:$B$21,2,0)</f>
        <v>01 Sistema de Emergencias 9-1-1</v>
      </c>
      <c r="M150" s="15" t="str">
        <f>VLOOKUP($G150,Programas!$T$2:$AD$92,3,0)</f>
        <v>Contribución Patronal al Instituto Nacional de Aprendizaje</v>
      </c>
      <c r="N150" s="15" t="str">
        <f>VLOOKUP($G150,Programas!$T$2:$AD$92,4,0)</f>
        <v>1.1.1.2</v>
      </c>
      <c r="O150" s="15" t="str">
        <f>VLOOKUP($G150,Programas!$T$2:$AD$92,5,0)</f>
        <v>Contribuciones sociales</v>
      </c>
      <c r="P150" s="15" t="str">
        <f>VLOOKUP($G150,Programas!$T$2:$AD$92,6,0)</f>
        <v>1.1.1</v>
      </c>
      <c r="Q150" s="15" t="str">
        <f>VLOOKUP($G150,Programas!$T$2:$AD$92,7,0)</f>
        <v>REMUNERACIONES</v>
      </c>
      <c r="R150" s="15" t="str">
        <f>VLOOKUP($G150,Programas!$T$2:$AD$92,8,0)</f>
        <v>1.1</v>
      </c>
      <c r="S150" s="15" t="str">
        <f>VLOOKUP($G150,Programas!$T$2:$AD$92,9,0)</f>
        <v>GASTOS DE CONSUMO</v>
      </c>
      <c r="T150" s="15" t="str">
        <f>VLOOKUP($G150,Programas!$T$2:$AD$92,10,0)</f>
        <v>1</v>
      </c>
      <c r="U150" s="14">
        <v>1449934.4600000002</v>
      </c>
      <c r="W150" s="19"/>
    </row>
    <row r="151" spans="1:23" hidden="1" x14ac:dyDescent="0.25">
      <c r="A151" s="15" t="str">
        <f t="shared" si="12"/>
        <v>0005-0</v>
      </c>
      <c r="B151" s="15" t="str">
        <f>VLOOKUP(A151,Programas!$I$2:$K$8,2,0)</f>
        <v>0 - Remuneraciones</v>
      </c>
      <c r="C151" s="15" t="str">
        <f t="shared" si="13"/>
        <v>0005-0-04</v>
      </c>
      <c r="D151" s="15" t="s">
        <v>835</v>
      </c>
      <c r="E151" s="15" t="str">
        <f>VLOOKUP(C151,Programas!$P$2:$Q$32,2,0)</f>
        <v>CONTRIBUCIONES PATRONALES AL DESARROLLO Y LA SEGURIDAD SOCIAL</v>
      </c>
      <c r="F151" s="111" t="s">
        <v>185</v>
      </c>
      <c r="G151" s="15" t="str">
        <f t="shared" si="14"/>
        <v>0005-0-04-03</v>
      </c>
      <c r="H151" s="15" t="str">
        <f t="shared" si="15"/>
        <v>0.04.03</v>
      </c>
      <c r="I151" s="15" t="str">
        <f>VLOOKUP(G151,Programas!$T$2:$V$94,3,0)</f>
        <v>Contribución Patronal al Instituto Nacional de Aprendizaje</v>
      </c>
      <c r="J151" s="15" t="str">
        <f t="shared" si="16"/>
        <v>01</v>
      </c>
      <c r="K151" s="15" t="str">
        <f t="shared" si="17"/>
        <v>12</v>
      </c>
      <c r="L151" s="15" t="str">
        <f>VLOOKUP(K151,Programas!$A$2:$B$21,2,0)</f>
        <v>01 Sistema de Emergencias 9-1-1</v>
      </c>
      <c r="M151" s="15" t="str">
        <f>VLOOKUP($G151,Programas!$T$2:$AD$92,3,0)</f>
        <v>Contribución Patronal al Instituto Nacional de Aprendizaje</v>
      </c>
      <c r="N151" s="15" t="str">
        <f>VLOOKUP($G151,Programas!$T$2:$AD$92,4,0)</f>
        <v>1.1.1.2</v>
      </c>
      <c r="O151" s="15" t="str">
        <f>VLOOKUP($G151,Programas!$T$2:$AD$92,5,0)</f>
        <v>Contribuciones sociales</v>
      </c>
      <c r="P151" s="15" t="str">
        <f>VLOOKUP($G151,Programas!$T$2:$AD$92,6,0)</f>
        <v>1.1.1</v>
      </c>
      <c r="Q151" s="15" t="str">
        <f>VLOOKUP($G151,Programas!$T$2:$AD$92,7,0)</f>
        <v>REMUNERACIONES</v>
      </c>
      <c r="R151" s="15" t="str">
        <f>VLOOKUP($G151,Programas!$T$2:$AD$92,8,0)</f>
        <v>1.1</v>
      </c>
      <c r="S151" s="15" t="str">
        <f>VLOOKUP($G151,Programas!$T$2:$AD$92,9,0)</f>
        <v>GASTOS DE CONSUMO</v>
      </c>
      <c r="T151" s="15" t="str">
        <f>VLOOKUP($G151,Programas!$T$2:$AD$92,10,0)</f>
        <v>1</v>
      </c>
      <c r="U151" s="14">
        <v>585086.80999999994</v>
      </c>
      <c r="W151" s="19"/>
    </row>
    <row r="152" spans="1:23" hidden="1" x14ac:dyDescent="0.25">
      <c r="A152" s="15" t="str">
        <f t="shared" si="12"/>
        <v>0005-0</v>
      </c>
      <c r="B152" s="15" t="str">
        <f>VLOOKUP(A152,Programas!$I$2:$K$8,2,0)</f>
        <v>0 - Remuneraciones</v>
      </c>
      <c r="C152" s="15" t="str">
        <f t="shared" si="13"/>
        <v>0005-0-04</v>
      </c>
      <c r="D152" s="15" t="s">
        <v>835</v>
      </c>
      <c r="E152" s="15" t="str">
        <f>VLOOKUP(C152,Programas!$P$2:$Q$32,2,0)</f>
        <v>CONTRIBUCIONES PATRONALES AL DESARROLLO Y LA SEGURIDAD SOCIAL</v>
      </c>
      <c r="F152" s="111" t="s">
        <v>186</v>
      </c>
      <c r="G152" s="15" t="str">
        <f t="shared" si="14"/>
        <v>0005-0-04-03</v>
      </c>
      <c r="H152" s="15" t="str">
        <f t="shared" si="15"/>
        <v>0.04.03</v>
      </c>
      <c r="I152" s="15" t="str">
        <f>VLOOKUP(G152,Programas!$T$2:$V$94,3,0)</f>
        <v>Contribución Patronal al Instituto Nacional de Aprendizaje</v>
      </c>
      <c r="J152" s="15" t="str">
        <f t="shared" si="16"/>
        <v>01</v>
      </c>
      <c r="K152" s="15" t="str">
        <f t="shared" si="17"/>
        <v>13</v>
      </c>
      <c r="L152" s="15" t="str">
        <f>VLOOKUP(K152,Programas!$A$2:$B$21,2,0)</f>
        <v>01 Sistema de Emergencias 9-1-1</v>
      </c>
      <c r="M152" s="15" t="str">
        <f>VLOOKUP($G152,Programas!$T$2:$AD$92,3,0)</f>
        <v>Contribución Patronal al Instituto Nacional de Aprendizaje</v>
      </c>
      <c r="N152" s="15" t="str">
        <f>VLOOKUP($G152,Programas!$T$2:$AD$92,4,0)</f>
        <v>1.1.1.2</v>
      </c>
      <c r="O152" s="15" t="str">
        <f>VLOOKUP($G152,Programas!$T$2:$AD$92,5,0)</f>
        <v>Contribuciones sociales</v>
      </c>
      <c r="P152" s="15" t="str">
        <f>VLOOKUP($G152,Programas!$T$2:$AD$92,6,0)</f>
        <v>1.1.1</v>
      </c>
      <c r="Q152" s="15" t="str">
        <f>VLOOKUP($G152,Programas!$T$2:$AD$92,7,0)</f>
        <v>REMUNERACIONES</v>
      </c>
      <c r="R152" s="15" t="str">
        <f>VLOOKUP($G152,Programas!$T$2:$AD$92,8,0)</f>
        <v>1.1</v>
      </c>
      <c r="S152" s="15" t="str">
        <f>VLOOKUP($G152,Programas!$T$2:$AD$92,9,0)</f>
        <v>GASTOS DE CONSUMO</v>
      </c>
      <c r="T152" s="15" t="str">
        <f>VLOOKUP($G152,Programas!$T$2:$AD$92,10,0)</f>
        <v>1</v>
      </c>
      <c r="U152" s="14">
        <v>771168.82</v>
      </c>
      <c r="W152" s="19"/>
    </row>
    <row r="153" spans="1:23" hidden="1" x14ac:dyDescent="0.25">
      <c r="A153" s="15" t="str">
        <f t="shared" si="12"/>
        <v>0005-0</v>
      </c>
      <c r="B153" s="15" t="str">
        <f>VLOOKUP(A153,Programas!$I$2:$K$8,2,0)</f>
        <v>0 - Remuneraciones</v>
      </c>
      <c r="C153" s="15" t="str">
        <f t="shared" si="13"/>
        <v>0005-0-04</v>
      </c>
      <c r="D153" s="15" t="s">
        <v>835</v>
      </c>
      <c r="E153" s="15" t="str">
        <f>VLOOKUP(C153,Programas!$P$2:$Q$32,2,0)</f>
        <v>CONTRIBUCIONES PATRONALES AL DESARROLLO Y LA SEGURIDAD SOCIAL</v>
      </c>
      <c r="F153" s="112" t="s">
        <v>188</v>
      </c>
      <c r="G153" s="15" t="str">
        <f t="shared" si="14"/>
        <v>0005-0-04-03</v>
      </c>
      <c r="H153" s="15" t="str">
        <f t="shared" si="15"/>
        <v>0.04.03</v>
      </c>
      <c r="I153" s="15" t="str">
        <f>VLOOKUP(G153,Programas!$T$2:$V$94,3,0)</f>
        <v>Contribución Patronal al Instituto Nacional de Aprendizaje</v>
      </c>
      <c r="J153" s="15" t="str">
        <f t="shared" si="16"/>
        <v>01</v>
      </c>
      <c r="K153" s="15" t="str">
        <f t="shared" si="17"/>
        <v>14</v>
      </c>
      <c r="L153" s="15" t="str">
        <f>VLOOKUP(K153,Programas!$A$2:$B$21,2,0)</f>
        <v>01 Sistema de Emergencias 9-1-1</v>
      </c>
      <c r="M153" s="15" t="str">
        <f>VLOOKUP($G153,Programas!$T$2:$AD$92,3,0)</f>
        <v>Contribución Patronal al Instituto Nacional de Aprendizaje</v>
      </c>
      <c r="N153" s="15" t="str">
        <f>VLOOKUP($G153,Programas!$T$2:$AD$92,4,0)</f>
        <v>1.1.1.2</v>
      </c>
      <c r="O153" s="15" t="str">
        <f>VLOOKUP($G153,Programas!$T$2:$AD$92,5,0)</f>
        <v>Contribuciones sociales</v>
      </c>
      <c r="P153" s="15" t="str">
        <f>VLOOKUP($G153,Programas!$T$2:$AD$92,6,0)</f>
        <v>1.1.1</v>
      </c>
      <c r="Q153" s="15" t="str">
        <f>VLOOKUP($G153,Programas!$T$2:$AD$92,7,0)</f>
        <v>REMUNERACIONES</v>
      </c>
      <c r="R153" s="15" t="str">
        <f>VLOOKUP($G153,Programas!$T$2:$AD$92,8,0)</f>
        <v>1.1</v>
      </c>
      <c r="S153" s="15" t="str">
        <f>VLOOKUP($G153,Programas!$T$2:$AD$92,9,0)</f>
        <v>GASTOS DE CONSUMO</v>
      </c>
      <c r="T153" s="15" t="str">
        <f>VLOOKUP($G153,Programas!$T$2:$AD$92,10,0)</f>
        <v>1</v>
      </c>
      <c r="U153" s="14">
        <v>20092144.620000001</v>
      </c>
      <c r="W153" s="19"/>
    </row>
    <row r="154" spans="1:23" hidden="1" x14ac:dyDescent="0.25">
      <c r="A154" s="15" t="str">
        <f t="shared" si="12"/>
        <v>0005-0</v>
      </c>
      <c r="B154" s="15" t="str">
        <f>VLOOKUP(A154,Programas!$I$2:$K$8,2,0)</f>
        <v>0 - Remuneraciones</v>
      </c>
      <c r="C154" s="15" t="str">
        <f t="shared" si="13"/>
        <v>0005-0-04</v>
      </c>
      <c r="D154" s="15" t="s">
        <v>835</v>
      </c>
      <c r="E154" s="15" t="str">
        <f>VLOOKUP(C154,Programas!$P$2:$Q$32,2,0)</f>
        <v>CONTRIBUCIONES PATRONALES AL DESARROLLO Y LA SEGURIDAD SOCIAL</v>
      </c>
      <c r="F154" s="112" t="s">
        <v>189</v>
      </c>
      <c r="G154" s="15" t="str">
        <f t="shared" si="14"/>
        <v>0005-0-04-03</v>
      </c>
      <c r="H154" s="15" t="str">
        <f t="shared" si="15"/>
        <v>0.04.03</v>
      </c>
      <c r="I154" s="15" t="str">
        <f>VLOOKUP(G154,Programas!$T$2:$V$94,3,0)</f>
        <v>Contribución Patronal al Instituto Nacional de Aprendizaje</v>
      </c>
      <c r="J154" s="15" t="str">
        <f t="shared" si="16"/>
        <v>01</v>
      </c>
      <c r="K154" s="15" t="str">
        <f t="shared" si="17"/>
        <v>15</v>
      </c>
      <c r="L154" s="15" t="str">
        <f>VLOOKUP(K154,Programas!$A$2:$B$21,2,0)</f>
        <v>01 Sistema de Emergencias 9-1-1</v>
      </c>
      <c r="M154" s="15" t="str">
        <f>VLOOKUP($G154,Programas!$T$2:$AD$92,3,0)</f>
        <v>Contribución Patronal al Instituto Nacional de Aprendizaje</v>
      </c>
      <c r="N154" s="15" t="str">
        <f>VLOOKUP($G154,Programas!$T$2:$AD$92,4,0)</f>
        <v>1.1.1.2</v>
      </c>
      <c r="O154" s="15" t="str">
        <f>VLOOKUP($G154,Programas!$T$2:$AD$92,5,0)</f>
        <v>Contribuciones sociales</v>
      </c>
      <c r="P154" s="15" t="str">
        <f>VLOOKUP($G154,Programas!$T$2:$AD$92,6,0)</f>
        <v>1.1.1</v>
      </c>
      <c r="Q154" s="15" t="str">
        <f>VLOOKUP($G154,Programas!$T$2:$AD$92,7,0)</f>
        <v>REMUNERACIONES</v>
      </c>
      <c r="R154" s="15" t="str">
        <f>VLOOKUP($G154,Programas!$T$2:$AD$92,8,0)</f>
        <v>1.1</v>
      </c>
      <c r="S154" s="15" t="str">
        <f>VLOOKUP($G154,Programas!$T$2:$AD$92,9,0)</f>
        <v>GASTOS DE CONSUMO</v>
      </c>
      <c r="T154" s="15" t="str">
        <f>VLOOKUP($G154,Programas!$T$2:$AD$92,10,0)</f>
        <v>1</v>
      </c>
      <c r="U154" s="14">
        <v>2057975.48</v>
      </c>
      <c r="W154" s="19"/>
    </row>
    <row r="155" spans="1:23" hidden="1" x14ac:dyDescent="0.25">
      <c r="A155" s="15" t="str">
        <f t="shared" si="12"/>
        <v>0005-0</v>
      </c>
      <c r="B155" s="15" t="str">
        <f>VLOOKUP(A155,Programas!$I$2:$K$8,2,0)</f>
        <v>0 - Remuneraciones</v>
      </c>
      <c r="C155" s="15" t="str">
        <f t="shared" si="13"/>
        <v>0005-0-04</v>
      </c>
      <c r="D155" s="15" t="s">
        <v>835</v>
      </c>
      <c r="E155" s="15" t="str">
        <f>VLOOKUP(C155,Programas!$P$2:$Q$32,2,0)</f>
        <v>CONTRIBUCIONES PATRONALES AL DESARROLLO Y LA SEGURIDAD SOCIAL</v>
      </c>
      <c r="F155" s="111" t="s">
        <v>190</v>
      </c>
      <c r="G155" s="15" t="str">
        <f t="shared" si="14"/>
        <v>0005-0-04-03</v>
      </c>
      <c r="H155" s="15" t="str">
        <f t="shared" si="15"/>
        <v>0.04.03</v>
      </c>
      <c r="I155" s="15" t="str">
        <f>VLOOKUP(G155,Programas!$T$2:$V$94,3,0)</f>
        <v>Contribución Patronal al Instituto Nacional de Aprendizaje</v>
      </c>
      <c r="J155" s="15" t="str">
        <f t="shared" si="16"/>
        <v>01</v>
      </c>
      <c r="K155" s="15" t="str">
        <f t="shared" si="17"/>
        <v>16</v>
      </c>
      <c r="L155" s="15" t="str">
        <f>VLOOKUP(K155,Programas!$A$2:$B$21,2,0)</f>
        <v>01 Sistema de Emergencias 9-1-1</v>
      </c>
      <c r="M155" s="15" t="str">
        <f>VLOOKUP($G155,Programas!$T$2:$AD$92,3,0)</f>
        <v>Contribución Patronal al Instituto Nacional de Aprendizaje</v>
      </c>
      <c r="N155" s="15" t="str">
        <f>VLOOKUP($G155,Programas!$T$2:$AD$92,4,0)</f>
        <v>1.1.1.2</v>
      </c>
      <c r="O155" s="15" t="str">
        <f>VLOOKUP($G155,Programas!$T$2:$AD$92,5,0)</f>
        <v>Contribuciones sociales</v>
      </c>
      <c r="P155" s="15" t="str">
        <f>VLOOKUP($G155,Programas!$T$2:$AD$92,6,0)</f>
        <v>1.1.1</v>
      </c>
      <c r="Q155" s="15" t="str">
        <f>VLOOKUP($G155,Programas!$T$2:$AD$92,7,0)</f>
        <v>REMUNERACIONES</v>
      </c>
      <c r="R155" s="15" t="str">
        <f>VLOOKUP($G155,Programas!$T$2:$AD$92,8,0)</f>
        <v>1.1</v>
      </c>
      <c r="S155" s="15" t="str">
        <f>VLOOKUP($G155,Programas!$T$2:$AD$92,9,0)</f>
        <v>GASTOS DE CONSUMO</v>
      </c>
      <c r="T155" s="15" t="str">
        <f>VLOOKUP($G155,Programas!$T$2:$AD$92,10,0)</f>
        <v>1</v>
      </c>
      <c r="U155" s="14">
        <v>630722.17999999993</v>
      </c>
      <c r="W155" s="19"/>
    </row>
    <row r="156" spans="1:23" hidden="1" x14ac:dyDescent="0.25">
      <c r="A156" s="15" t="str">
        <f t="shared" si="12"/>
        <v>0005-0</v>
      </c>
      <c r="B156" s="15" t="str">
        <f>VLOOKUP(A156,Programas!$I$2:$K$8,2,0)</f>
        <v>0 - Remuneraciones</v>
      </c>
      <c r="C156" s="15" t="str">
        <f t="shared" si="13"/>
        <v>0005-0-04</v>
      </c>
      <c r="D156" s="15" t="s">
        <v>835</v>
      </c>
      <c r="E156" s="15" t="str">
        <f>VLOOKUP(C156,Programas!$P$2:$Q$32,2,0)</f>
        <v>CONTRIBUCIONES PATRONALES AL DESARROLLO Y LA SEGURIDAD SOCIAL</v>
      </c>
      <c r="F156" s="111" t="s">
        <v>191</v>
      </c>
      <c r="G156" s="15" t="str">
        <f t="shared" si="14"/>
        <v>0005-0-04-03</v>
      </c>
      <c r="H156" s="15" t="str">
        <f t="shared" si="15"/>
        <v>0.04.03</v>
      </c>
      <c r="I156" s="15" t="str">
        <f>VLOOKUP(G156,Programas!$T$2:$V$94,3,0)</f>
        <v>Contribución Patronal al Instituto Nacional de Aprendizaje</v>
      </c>
      <c r="J156" s="15" t="str">
        <f t="shared" si="16"/>
        <v>01</v>
      </c>
      <c r="K156" s="15" t="str">
        <f t="shared" si="17"/>
        <v>18</v>
      </c>
      <c r="L156" s="15" t="str">
        <f>VLOOKUP(K156,Programas!$A$2:$B$21,2,0)</f>
        <v>01 Sistema de Emergencias 9-1-1</v>
      </c>
      <c r="M156" s="15" t="str">
        <f>VLOOKUP($G156,Programas!$T$2:$AD$92,3,0)</f>
        <v>Contribución Patronal al Instituto Nacional de Aprendizaje</v>
      </c>
      <c r="N156" s="15" t="str">
        <f>VLOOKUP($G156,Programas!$T$2:$AD$92,4,0)</f>
        <v>1.1.1.2</v>
      </c>
      <c r="O156" s="15" t="str">
        <f>VLOOKUP($G156,Programas!$T$2:$AD$92,5,0)</f>
        <v>Contribuciones sociales</v>
      </c>
      <c r="P156" s="15" t="str">
        <f>VLOOKUP($G156,Programas!$T$2:$AD$92,6,0)</f>
        <v>1.1.1</v>
      </c>
      <c r="Q156" s="15" t="str">
        <f>VLOOKUP($G156,Programas!$T$2:$AD$92,7,0)</f>
        <v>REMUNERACIONES</v>
      </c>
      <c r="R156" s="15" t="str">
        <f>VLOOKUP($G156,Programas!$T$2:$AD$92,8,0)</f>
        <v>1.1</v>
      </c>
      <c r="S156" s="15" t="str">
        <f>VLOOKUP($G156,Programas!$T$2:$AD$92,9,0)</f>
        <v>GASTOS DE CONSUMO</v>
      </c>
      <c r="T156" s="15" t="str">
        <f>VLOOKUP($G156,Programas!$T$2:$AD$92,10,0)</f>
        <v>1</v>
      </c>
      <c r="U156" s="14">
        <v>552893.52</v>
      </c>
      <c r="W156" s="19"/>
    </row>
    <row r="157" spans="1:23" hidden="1" x14ac:dyDescent="0.25">
      <c r="A157" s="15" t="str">
        <f t="shared" si="12"/>
        <v>0005-0</v>
      </c>
      <c r="B157" s="15" t="str">
        <f>VLOOKUP(A157,Programas!$I$2:$K$8,2,0)</f>
        <v>0 - Remuneraciones</v>
      </c>
      <c r="C157" s="15" t="str">
        <f t="shared" si="13"/>
        <v>0005-0-04</v>
      </c>
      <c r="D157" s="15" t="s">
        <v>835</v>
      </c>
      <c r="E157" s="15" t="str">
        <f>VLOOKUP(C157,Programas!$P$2:$Q$32,2,0)</f>
        <v>CONTRIBUCIONES PATRONALES AL DESARROLLO Y LA SEGURIDAD SOCIAL</v>
      </c>
      <c r="F157" s="111" t="s">
        <v>192</v>
      </c>
      <c r="G157" s="15" t="str">
        <f t="shared" si="14"/>
        <v>0005-0-04-03</v>
      </c>
      <c r="H157" s="15" t="str">
        <f t="shared" si="15"/>
        <v>0.04.03</v>
      </c>
      <c r="I157" s="15" t="str">
        <f>VLOOKUP(G157,Programas!$T$2:$V$94,3,0)</f>
        <v>Contribución Patronal al Instituto Nacional de Aprendizaje</v>
      </c>
      <c r="J157" s="15" t="str">
        <f t="shared" si="16"/>
        <v>01</v>
      </c>
      <c r="K157" s="15" t="str">
        <f t="shared" si="17"/>
        <v>19</v>
      </c>
      <c r="L157" s="15" t="str">
        <f>VLOOKUP(K157,Programas!$A$2:$B$21,2,0)</f>
        <v>01 Sistema de Emergencias 9-1-1</v>
      </c>
      <c r="M157" s="15" t="str">
        <f>VLOOKUP($G157,Programas!$T$2:$AD$92,3,0)</f>
        <v>Contribución Patronal al Instituto Nacional de Aprendizaje</v>
      </c>
      <c r="N157" s="15" t="str">
        <f>VLOOKUP($G157,Programas!$T$2:$AD$92,4,0)</f>
        <v>1.1.1.2</v>
      </c>
      <c r="O157" s="15" t="str">
        <f>VLOOKUP($G157,Programas!$T$2:$AD$92,5,0)</f>
        <v>Contribuciones sociales</v>
      </c>
      <c r="P157" s="15" t="str">
        <f>VLOOKUP($G157,Programas!$T$2:$AD$92,6,0)</f>
        <v>1.1.1</v>
      </c>
      <c r="Q157" s="15" t="str">
        <f>VLOOKUP($G157,Programas!$T$2:$AD$92,7,0)</f>
        <v>REMUNERACIONES</v>
      </c>
      <c r="R157" s="15" t="str">
        <f>VLOOKUP($G157,Programas!$T$2:$AD$92,8,0)</f>
        <v>1.1</v>
      </c>
      <c r="S157" s="15" t="str">
        <f>VLOOKUP($G157,Programas!$T$2:$AD$92,9,0)</f>
        <v>GASTOS DE CONSUMO</v>
      </c>
      <c r="T157" s="15" t="str">
        <f>VLOOKUP($G157,Programas!$T$2:$AD$92,10,0)</f>
        <v>1</v>
      </c>
      <c r="U157" s="14">
        <v>280185.14</v>
      </c>
      <c r="W157" s="19"/>
    </row>
    <row r="158" spans="1:23" hidden="1" x14ac:dyDescent="0.25">
      <c r="A158" s="15" t="str">
        <f t="shared" si="12"/>
        <v>0005-0</v>
      </c>
      <c r="B158" s="15" t="str">
        <f>VLOOKUP(A158,Programas!$I$2:$K$8,2,0)</f>
        <v>0 - Remuneraciones</v>
      </c>
      <c r="C158" s="15" t="str">
        <f t="shared" si="13"/>
        <v>0005-0-04</v>
      </c>
      <c r="D158" s="15" t="s">
        <v>835</v>
      </c>
      <c r="E158" s="15" t="str">
        <f>VLOOKUP(C158,Programas!$P$2:$Q$32,2,0)</f>
        <v>CONTRIBUCIONES PATRONALES AL DESARROLLO Y LA SEGURIDAD SOCIAL</v>
      </c>
      <c r="F158" s="111" t="s">
        <v>193</v>
      </c>
      <c r="G158" s="15" t="str">
        <f t="shared" si="14"/>
        <v>0005-0-04-03</v>
      </c>
      <c r="H158" s="15" t="str">
        <f t="shared" si="15"/>
        <v>0.04.03</v>
      </c>
      <c r="I158" s="15" t="str">
        <f>VLOOKUP(G158,Programas!$T$2:$V$94,3,0)</f>
        <v>Contribución Patronal al Instituto Nacional de Aprendizaje</v>
      </c>
      <c r="J158" s="15" t="str">
        <f t="shared" si="16"/>
        <v>01</v>
      </c>
      <c r="K158" s="15" t="str">
        <f t="shared" si="17"/>
        <v>20</v>
      </c>
      <c r="L158" s="15" t="str">
        <f>VLOOKUP(K158,Programas!$A$2:$B$21,2,0)</f>
        <v>01 Sistema de Emergencias 9-1-1</v>
      </c>
      <c r="M158" s="15" t="str">
        <f>VLOOKUP($G158,Programas!$T$2:$AD$92,3,0)</f>
        <v>Contribución Patronal al Instituto Nacional de Aprendizaje</v>
      </c>
      <c r="N158" s="15" t="str">
        <f>VLOOKUP($G158,Programas!$T$2:$AD$92,4,0)</f>
        <v>1.1.1.2</v>
      </c>
      <c r="O158" s="15" t="str">
        <f>VLOOKUP($G158,Programas!$T$2:$AD$92,5,0)</f>
        <v>Contribuciones sociales</v>
      </c>
      <c r="P158" s="15" t="str">
        <f>VLOOKUP($G158,Programas!$T$2:$AD$92,6,0)</f>
        <v>1.1.1</v>
      </c>
      <c r="Q158" s="15" t="str">
        <f>VLOOKUP($G158,Programas!$T$2:$AD$92,7,0)</f>
        <v>REMUNERACIONES</v>
      </c>
      <c r="R158" s="15" t="str">
        <f>VLOOKUP($G158,Programas!$T$2:$AD$92,8,0)</f>
        <v>1.1</v>
      </c>
      <c r="S158" s="15" t="str">
        <f>VLOOKUP($G158,Programas!$T$2:$AD$92,9,0)</f>
        <v>GASTOS DE CONSUMO</v>
      </c>
      <c r="T158" s="15" t="str">
        <f>VLOOKUP($G158,Programas!$T$2:$AD$92,10,0)</f>
        <v>1</v>
      </c>
      <c r="U158" s="14">
        <v>95730.329999999987</v>
      </c>
      <c r="W158" s="19"/>
    </row>
    <row r="159" spans="1:23" hidden="1" x14ac:dyDescent="0.25">
      <c r="A159" s="15" t="str">
        <f t="shared" si="12"/>
        <v>0005-0</v>
      </c>
      <c r="B159" s="15" t="str">
        <f>VLOOKUP(A159,Programas!$I$2:$K$8,2,0)</f>
        <v>0 - Remuneraciones</v>
      </c>
      <c r="C159" s="15" t="str">
        <f t="shared" si="13"/>
        <v>0005-0-04</v>
      </c>
      <c r="D159" s="15" t="s">
        <v>835</v>
      </c>
      <c r="E159" s="15" t="str">
        <f>VLOOKUP(C159,Programas!$P$2:$Q$32,2,0)</f>
        <v>CONTRIBUCIONES PATRONALES AL DESARROLLO Y LA SEGURIDAD SOCIAL</v>
      </c>
      <c r="F159" s="111" t="s">
        <v>194</v>
      </c>
      <c r="G159" s="15" t="str">
        <f t="shared" si="14"/>
        <v>0005-0-04-04</v>
      </c>
      <c r="H159" s="15" t="str">
        <f t="shared" si="15"/>
        <v>0.04.04</v>
      </c>
      <c r="I159" s="15" t="str">
        <f>VLOOKUP(G159,Programas!$T$2:$V$94,3,0)</f>
        <v>Contribución Patronal al Fondo de Desarrollo Social y Asignaciones Familiares</v>
      </c>
      <c r="J159" s="15" t="str">
        <f t="shared" si="16"/>
        <v>01</v>
      </c>
      <c r="K159" s="15" t="str">
        <f t="shared" si="17"/>
        <v>01</v>
      </c>
      <c r="L159" s="15" t="str">
        <f>VLOOKUP(K159,Programas!$A$2:$B$21,2,0)</f>
        <v>01 Sistema de Emergencias 9-1-1</v>
      </c>
      <c r="M159" s="15" t="str">
        <f>VLOOKUP($G159,Programas!$T$2:$AD$92,3,0)</f>
        <v>Contribución Patronal al Fondo de Desarrollo Social y Asignaciones Familiares</v>
      </c>
      <c r="N159" s="15" t="str">
        <f>VLOOKUP($G159,Programas!$T$2:$AD$92,4,0)</f>
        <v>1.1.1.2</v>
      </c>
      <c r="O159" s="15" t="str">
        <f>VLOOKUP($G159,Programas!$T$2:$AD$92,5,0)</f>
        <v>Contribuciones sociales</v>
      </c>
      <c r="P159" s="15" t="str">
        <f>VLOOKUP($G159,Programas!$T$2:$AD$92,6,0)</f>
        <v>1.1.1</v>
      </c>
      <c r="Q159" s="15" t="str">
        <f>VLOOKUP($G159,Programas!$T$2:$AD$92,7,0)</f>
        <v>REMUNERACIONES</v>
      </c>
      <c r="R159" s="15" t="str">
        <f>VLOOKUP($G159,Programas!$T$2:$AD$92,8,0)</f>
        <v>1.1</v>
      </c>
      <c r="S159" s="15" t="str">
        <f>VLOOKUP($G159,Programas!$T$2:$AD$92,9,0)</f>
        <v>GASTOS DE CONSUMO</v>
      </c>
      <c r="T159" s="15" t="str">
        <f>VLOOKUP($G159,Programas!$T$2:$AD$92,10,0)</f>
        <v>1</v>
      </c>
      <c r="U159" s="14">
        <v>2016431.78</v>
      </c>
      <c r="W159" s="19"/>
    </row>
    <row r="160" spans="1:23" hidden="1" x14ac:dyDescent="0.25">
      <c r="A160" s="15" t="str">
        <f t="shared" si="12"/>
        <v>0005-0</v>
      </c>
      <c r="B160" s="15" t="str">
        <f>VLOOKUP(A160,Programas!$I$2:$K$8,2,0)</f>
        <v>0 - Remuneraciones</v>
      </c>
      <c r="C160" s="15" t="str">
        <f t="shared" si="13"/>
        <v>0005-0-04</v>
      </c>
      <c r="D160" s="15" t="s">
        <v>835</v>
      </c>
      <c r="E160" s="15" t="str">
        <f>VLOOKUP(C160,Programas!$P$2:$Q$32,2,0)</f>
        <v>CONTRIBUCIONES PATRONALES AL DESARROLLO Y LA SEGURIDAD SOCIAL</v>
      </c>
      <c r="F160" s="111" t="s">
        <v>195</v>
      </c>
      <c r="G160" s="15" t="str">
        <f t="shared" si="14"/>
        <v>0005-0-04-04</v>
      </c>
      <c r="H160" s="15" t="str">
        <f t="shared" si="15"/>
        <v>0.04.04</v>
      </c>
      <c r="I160" s="15" t="str">
        <f>VLOOKUP(G160,Programas!$T$2:$V$94,3,0)</f>
        <v>Contribución Patronal al Fondo de Desarrollo Social y Asignaciones Familiares</v>
      </c>
      <c r="J160" s="15" t="str">
        <f t="shared" si="16"/>
        <v>01</v>
      </c>
      <c r="K160" s="15" t="str">
        <f t="shared" si="17"/>
        <v>02</v>
      </c>
      <c r="L160" s="15" t="str">
        <f>VLOOKUP(K160,Programas!$A$2:$B$21,2,0)</f>
        <v>01 Sistema de Emergencias 9-1-1</v>
      </c>
      <c r="M160" s="15" t="str">
        <f>VLOOKUP($G160,Programas!$T$2:$AD$92,3,0)</f>
        <v>Contribución Patronal al Fondo de Desarrollo Social y Asignaciones Familiares</v>
      </c>
      <c r="N160" s="15" t="str">
        <f>VLOOKUP($G160,Programas!$T$2:$AD$92,4,0)</f>
        <v>1.1.1.2</v>
      </c>
      <c r="O160" s="15" t="str">
        <f>VLOOKUP($G160,Programas!$T$2:$AD$92,5,0)</f>
        <v>Contribuciones sociales</v>
      </c>
      <c r="P160" s="15" t="str">
        <f>VLOOKUP($G160,Programas!$T$2:$AD$92,6,0)</f>
        <v>1.1.1</v>
      </c>
      <c r="Q160" s="15" t="str">
        <f>VLOOKUP($G160,Programas!$T$2:$AD$92,7,0)</f>
        <v>REMUNERACIONES</v>
      </c>
      <c r="R160" s="15" t="str">
        <f>VLOOKUP($G160,Programas!$T$2:$AD$92,8,0)</f>
        <v>1.1</v>
      </c>
      <c r="S160" s="15" t="str">
        <f>VLOOKUP($G160,Programas!$T$2:$AD$92,9,0)</f>
        <v>GASTOS DE CONSUMO</v>
      </c>
      <c r="T160" s="15" t="str">
        <f>VLOOKUP($G160,Programas!$T$2:$AD$92,10,0)</f>
        <v>1</v>
      </c>
      <c r="U160" s="14">
        <v>909971.58</v>
      </c>
      <c r="W160" s="19"/>
    </row>
    <row r="161" spans="1:23" hidden="1" x14ac:dyDescent="0.25">
      <c r="A161" s="15" t="str">
        <f t="shared" si="12"/>
        <v>0005-0</v>
      </c>
      <c r="B161" s="15" t="str">
        <f>VLOOKUP(A161,Programas!$I$2:$K$8,2,0)</f>
        <v>0 - Remuneraciones</v>
      </c>
      <c r="C161" s="15" t="str">
        <f t="shared" si="13"/>
        <v>0005-0-04</v>
      </c>
      <c r="D161" s="15" t="s">
        <v>835</v>
      </c>
      <c r="E161" s="15" t="str">
        <f>VLOOKUP(C161,Programas!$P$2:$Q$32,2,0)</f>
        <v>CONTRIBUCIONES PATRONALES AL DESARROLLO Y LA SEGURIDAD SOCIAL</v>
      </c>
      <c r="F161" s="111" t="s">
        <v>196</v>
      </c>
      <c r="G161" s="15" t="str">
        <f t="shared" si="14"/>
        <v>0005-0-04-04</v>
      </c>
      <c r="H161" s="15" t="str">
        <f t="shared" si="15"/>
        <v>0.04.04</v>
      </c>
      <c r="I161" s="15" t="str">
        <f>VLOOKUP(G161,Programas!$T$2:$V$94,3,0)</f>
        <v>Contribución Patronal al Fondo de Desarrollo Social y Asignaciones Familiares</v>
      </c>
      <c r="J161" s="15" t="str">
        <f t="shared" si="16"/>
        <v>01</v>
      </c>
      <c r="K161" s="15" t="str">
        <f t="shared" si="17"/>
        <v>03</v>
      </c>
      <c r="L161" s="15" t="str">
        <f>VLOOKUP(K161,Programas!$A$2:$B$21,2,0)</f>
        <v>01 Sistema de Emergencias 9-1-1</v>
      </c>
      <c r="M161" s="15" t="str">
        <f>VLOOKUP($G161,Programas!$T$2:$AD$92,3,0)</f>
        <v>Contribución Patronal al Fondo de Desarrollo Social y Asignaciones Familiares</v>
      </c>
      <c r="N161" s="15" t="str">
        <f>VLOOKUP($G161,Programas!$T$2:$AD$92,4,0)</f>
        <v>1.1.1.2</v>
      </c>
      <c r="O161" s="15" t="str">
        <f>VLOOKUP($G161,Programas!$T$2:$AD$92,5,0)</f>
        <v>Contribuciones sociales</v>
      </c>
      <c r="P161" s="15" t="str">
        <f>VLOOKUP($G161,Programas!$T$2:$AD$92,6,0)</f>
        <v>1.1.1</v>
      </c>
      <c r="Q161" s="15" t="str">
        <f>VLOOKUP($G161,Programas!$T$2:$AD$92,7,0)</f>
        <v>REMUNERACIONES</v>
      </c>
      <c r="R161" s="15" t="str">
        <f>VLOOKUP($G161,Programas!$T$2:$AD$92,8,0)</f>
        <v>1.1</v>
      </c>
      <c r="S161" s="15" t="str">
        <f>VLOOKUP($G161,Programas!$T$2:$AD$92,9,0)</f>
        <v>GASTOS DE CONSUMO</v>
      </c>
      <c r="T161" s="15" t="str">
        <f>VLOOKUP($G161,Programas!$T$2:$AD$92,10,0)</f>
        <v>1</v>
      </c>
      <c r="U161" s="14">
        <v>1755752.29</v>
      </c>
      <c r="W161" s="19"/>
    </row>
    <row r="162" spans="1:23" hidden="1" x14ac:dyDescent="0.25">
      <c r="A162" s="15" t="str">
        <f t="shared" si="12"/>
        <v>0005-0</v>
      </c>
      <c r="B162" s="15" t="str">
        <f>VLOOKUP(A162,Programas!$I$2:$K$8,2,0)</f>
        <v>0 - Remuneraciones</v>
      </c>
      <c r="C162" s="15" t="str">
        <f t="shared" si="13"/>
        <v>0005-0-04</v>
      </c>
      <c r="D162" s="15" t="s">
        <v>835</v>
      </c>
      <c r="E162" s="15" t="str">
        <f>VLOOKUP(C162,Programas!$P$2:$Q$32,2,0)</f>
        <v>CONTRIBUCIONES PATRONALES AL DESARROLLO Y LA SEGURIDAD SOCIAL</v>
      </c>
      <c r="F162" s="111" t="s">
        <v>197</v>
      </c>
      <c r="G162" s="15" t="str">
        <f t="shared" si="14"/>
        <v>0005-0-04-04</v>
      </c>
      <c r="H162" s="15" t="str">
        <f t="shared" si="15"/>
        <v>0.04.04</v>
      </c>
      <c r="I162" s="15" t="str">
        <f>VLOOKUP(G162,Programas!$T$2:$V$94,3,0)</f>
        <v>Contribución Patronal al Fondo de Desarrollo Social y Asignaciones Familiares</v>
      </c>
      <c r="J162" s="15" t="str">
        <f t="shared" si="16"/>
        <v>01</v>
      </c>
      <c r="K162" s="15" t="str">
        <f t="shared" si="17"/>
        <v>04</v>
      </c>
      <c r="L162" s="15" t="str">
        <f>VLOOKUP(K162,Programas!$A$2:$B$21,2,0)</f>
        <v>01 Sistema de Emergencias 9-1-1</v>
      </c>
      <c r="M162" s="15" t="str">
        <f>VLOOKUP($G162,Programas!$T$2:$AD$92,3,0)</f>
        <v>Contribución Patronal al Fondo de Desarrollo Social y Asignaciones Familiares</v>
      </c>
      <c r="N162" s="15" t="str">
        <f>VLOOKUP($G162,Programas!$T$2:$AD$92,4,0)</f>
        <v>1.1.1.2</v>
      </c>
      <c r="O162" s="15" t="str">
        <f>VLOOKUP($G162,Programas!$T$2:$AD$92,5,0)</f>
        <v>Contribuciones sociales</v>
      </c>
      <c r="P162" s="15" t="str">
        <f>VLOOKUP($G162,Programas!$T$2:$AD$92,6,0)</f>
        <v>1.1.1</v>
      </c>
      <c r="Q162" s="15" t="str">
        <f>VLOOKUP($G162,Programas!$T$2:$AD$92,7,0)</f>
        <v>REMUNERACIONES</v>
      </c>
      <c r="R162" s="15" t="str">
        <f>VLOOKUP($G162,Programas!$T$2:$AD$92,8,0)</f>
        <v>1.1</v>
      </c>
      <c r="S162" s="15" t="str">
        <f>VLOOKUP($G162,Programas!$T$2:$AD$92,9,0)</f>
        <v>GASTOS DE CONSUMO</v>
      </c>
      <c r="T162" s="15" t="str">
        <f>VLOOKUP($G162,Programas!$T$2:$AD$92,10,0)</f>
        <v>1</v>
      </c>
      <c r="U162" s="14">
        <v>3538323.95</v>
      </c>
      <c r="W162" s="19"/>
    </row>
    <row r="163" spans="1:23" hidden="1" x14ac:dyDescent="0.25">
      <c r="A163" s="15" t="str">
        <f t="shared" si="12"/>
        <v>0005-0</v>
      </c>
      <c r="B163" s="15" t="str">
        <f>VLOOKUP(A163,Programas!$I$2:$K$8,2,0)</f>
        <v>0 - Remuneraciones</v>
      </c>
      <c r="C163" s="15" t="str">
        <f t="shared" si="13"/>
        <v>0005-0-04</v>
      </c>
      <c r="D163" s="15" t="s">
        <v>835</v>
      </c>
      <c r="E163" s="15" t="str">
        <f>VLOOKUP(C163,Programas!$P$2:$Q$32,2,0)</f>
        <v>CONTRIBUCIONES PATRONALES AL DESARROLLO Y LA SEGURIDAD SOCIAL</v>
      </c>
      <c r="F163" s="111" t="s">
        <v>198</v>
      </c>
      <c r="G163" s="15" t="str">
        <f t="shared" si="14"/>
        <v>0005-0-04-04</v>
      </c>
      <c r="H163" s="15" t="str">
        <f t="shared" si="15"/>
        <v>0.04.04</v>
      </c>
      <c r="I163" s="15" t="str">
        <f>VLOOKUP(G163,Programas!$T$2:$V$94,3,0)</f>
        <v>Contribución Patronal al Fondo de Desarrollo Social y Asignaciones Familiares</v>
      </c>
      <c r="J163" s="15" t="str">
        <f t="shared" si="16"/>
        <v>01</v>
      </c>
      <c r="K163" s="15" t="str">
        <f t="shared" si="17"/>
        <v>06</v>
      </c>
      <c r="L163" s="15" t="str">
        <f>VLOOKUP(K163,Programas!$A$2:$B$21,2,0)</f>
        <v>01 Sistema de Emergencias 9-1-1</v>
      </c>
      <c r="M163" s="15" t="str">
        <f>VLOOKUP($G163,Programas!$T$2:$AD$92,3,0)</f>
        <v>Contribución Patronal al Fondo de Desarrollo Social y Asignaciones Familiares</v>
      </c>
      <c r="N163" s="15" t="str">
        <f>VLOOKUP($G163,Programas!$T$2:$AD$92,4,0)</f>
        <v>1.1.1.2</v>
      </c>
      <c r="O163" s="15" t="str">
        <f>VLOOKUP($G163,Programas!$T$2:$AD$92,5,0)</f>
        <v>Contribuciones sociales</v>
      </c>
      <c r="P163" s="15" t="str">
        <f>VLOOKUP($G163,Programas!$T$2:$AD$92,6,0)</f>
        <v>1.1.1</v>
      </c>
      <c r="Q163" s="15" t="str">
        <f>VLOOKUP($G163,Programas!$T$2:$AD$92,7,0)</f>
        <v>REMUNERACIONES</v>
      </c>
      <c r="R163" s="15" t="str">
        <f>VLOOKUP($G163,Programas!$T$2:$AD$92,8,0)</f>
        <v>1.1</v>
      </c>
      <c r="S163" s="15" t="str">
        <f>VLOOKUP($G163,Programas!$T$2:$AD$92,9,0)</f>
        <v>GASTOS DE CONSUMO</v>
      </c>
      <c r="T163" s="15" t="str">
        <f>VLOOKUP($G163,Programas!$T$2:$AD$92,10,0)</f>
        <v>1</v>
      </c>
      <c r="U163" s="14">
        <v>1479979.2000000002</v>
      </c>
      <c r="W163" s="19"/>
    </row>
    <row r="164" spans="1:23" hidden="1" x14ac:dyDescent="0.25">
      <c r="A164" s="15" t="str">
        <f t="shared" si="12"/>
        <v>0005-0</v>
      </c>
      <c r="B164" s="15" t="str">
        <f>VLOOKUP(A164,Programas!$I$2:$K$8,2,0)</f>
        <v>0 - Remuneraciones</v>
      </c>
      <c r="C164" s="15" t="str">
        <f t="shared" si="13"/>
        <v>0005-0-04</v>
      </c>
      <c r="D164" s="15" t="s">
        <v>835</v>
      </c>
      <c r="E164" s="15" t="str">
        <f>VLOOKUP(C164,Programas!$P$2:$Q$32,2,0)</f>
        <v>CONTRIBUCIONES PATRONALES AL DESARROLLO Y LA SEGURIDAD SOCIAL</v>
      </c>
      <c r="F164" s="111" t="s">
        <v>199</v>
      </c>
      <c r="G164" s="15" t="str">
        <f t="shared" si="14"/>
        <v>0005-0-04-04</v>
      </c>
      <c r="H164" s="15" t="str">
        <f t="shared" si="15"/>
        <v>0.04.04</v>
      </c>
      <c r="I164" s="15" t="str">
        <f>VLOOKUP(G164,Programas!$T$2:$V$94,3,0)</f>
        <v>Contribución Patronal al Fondo de Desarrollo Social y Asignaciones Familiares</v>
      </c>
      <c r="J164" s="15" t="str">
        <f t="shared" si="16"/>
        <v>01</v>
      </c>
      <c r="K164" s="15" t="str">
        <f t="shared" si="17"/>
        <v>07</v>
      </c>
      <c r="L164" s="15" t="str">
        <f>VLOOKUP(K164,Programas!$A$2:$B$21,2,0)</f>
        <v>01 Sistema de Emergencias 9-1-1</v>
      </c>
      <c r="M164" s="15" t="str">
        <f>VLOOKUP($G164,Programas!$T$2:$AD$92,3,0)</f>
        <v>Contribución Patronal al Fondo de Desarrollo Social y Asignaciones Familiares</v>
      </c>
      <c r="N164" s="15" t="str">
        <f>VLOOKUP($G164,Programas!$T$2:$AD$92,4,0)</f>
        <v>1.1.1.2</v>
      </c>
      <c r="O164" s="15" t="str">
        <f>VLOOKUP($G164,Programas!$T$2:$AD$92,5,0)</f>
        <v>Contribuciones sociales</v>
      </c>
      <c r="P164" s="15" t="str">
        <f>VLOOKUP($G164,Programas!$T$2:$AD$92,6,0)</f>
        <v>1.1.1</v>
      </c>
      <c r="Q164" s="15" t="str">
        <f>VLOOKUP($G164,Programas!$T$2:$AD$92,7,0)</f>
        <v>REMUNERACIONES</v>
      </c>
      <c r="R164" s="15" t="str">
        <f>VLOOKUP($G164,Programas!$T$2:$AD$92,8,0)</f>
        <v>1.1</v>
      </c>
      <c r="S164" s="15" t="str">
        <f>VLOOKUP($G164,Programas!$T$2:$AD$92,9,0)</f>
        <v>GASTOS DE CONSUMO</v>
      </c>
      <c r="T164" s="15" t="str">
        <f>VLOOKUP($G164,Programas!$T$2:$AD$92,10,0)</f>
        <v>1</v>
      </c>
      <c r="U164" s="14">
        <v>5022715.8499999996</v>
      </c>
      <c r="W164" s="19"/>
    </row>
    <row r="165" spans="1:23" hidden="1" x14ac:dyDescent="0.25">
      <c r="A165" s="15" t="str">
        <f t="shared" si="12"/>
        <v>0005-0</v>
      </c>
      <c r="B165" s="15" t="str">
        <f>VLOOKUP(A165,Programas!$I$2:$K$8,2,0)</f>
        <v>0 - Remuneraciones</v>
      </c>
      <c r="C165" s="15" t="str">
        <f t="shared" si="13"/>
        <v>0005-0-04</v>
      </c>
      <c r="D165" s="15" t="s">
        <v>835</v>
      </c>
      <c r="E165" s="15" t="str">
        <f>VLOOKUP(C165,Programas!$P$2:$Q$32,2,0)</f>
        <v>CONTRIBUCIONES PATRONALES AL DESARROLLO Y LA SEGURIDAD SOCIAL</v>
      </c>
      <c r="F165" s="111" t="s">
        <v>200</v>
      </c>
      <c r="G165" s="15" t="str">
        <f t="shared" si="14"/>
        <v>0005-0-04-04</v>
      </c>
      <c r="H165" s="15" t="str">
        <f t="shared" si="15"/>
        <v>0.04.04</v>
      </c>
      <c r="I165" s="15" t="str">
        <f>VLOOKUP(G165,Programas!$T$2:$V$94,3,0)</f>
        <v>Contribución Patronal al Fondo de Desarrollo Social y Asignaciones Familiares</v>
      </c>
      <c r="J165" s="15" t="str">
        <f t="shared" si="16"/>
        <v>01</v>
      </c>
      <c r="K165" s="15" t="str">
        <f t="shared" si="17"/>
        <v>08</v>
      </c>
      <c r="L165" s="15" t="str">
        <f>VLOOKUP(K165,Programas!$A$2:$B$21,2,0)</f>
        <v>01 Sistema de Emergencias 9-1-1</v>
      </c>
      <c r="M165" s="15" t="str">
        <f>VLOOKUP($G165,Programas!$T$2:$AD$92,3,0)</f>
        <v>Contribución Patronal al Fondo de Desarrollo Social y Asignaciones Familiares</v>
      </c>
      <c r="N165" s="15" t="str">
        <f>VLOOKUP($G165,Programas!$T$2:$AD$92,4,0)</f>
        <v>1.1.1.2</v>
      </c>
      <c r="O165" s="15" t="str">
        <f>VLOOKUP($G165,Programas!$T$2:$AD$92,5,0)</f>
        <v>Contribuciones sociales</v>
      </c>
      <c r="P165" s="15" t="str">
        <f>VLOOKUP($G165,Programas!$T$2:$AD$92,6,0)</f>
        <v>1.1.1</v>
      </c>
      <c r="Q165" s="15" t="str">
        <f>VLOOKUP($G165,Programas!$T$2:$AD$92,7,0)</f>
        <v>REMUNERACIONES</v>
      </c>
      <c r="R165" s="15" t="str">
        <f>VLOOKUP($G165,Programas!$T$2:$AD$92,8,0)</f>
        <v>1.1</v>
      </c>
      <c r="S165" s="15" t="str">
        <f>VLOOKUP($G165,Programas!$T$2:$AD$92,9,0)</f>
        <v>GASTOS DE CONSUMO</v>
      </c>
      <c r="T165" s="15" t="str">
        <f>VLOOKUP($G165,Programas!$T$2:$AD$92,10,0)</f>
        <v>1</v>
      </c>
      <c r="U165" s="14">
        <v>5035954.6100000003</v>
      </c>
      <c r="W165" s="19"/>
    </row>
    <row r="166" spans="1:23" hidden="1" x14ac:dyDescent="0.25">
      <c r="A166" s="15" t="str">
        <f t="shared" si="12"/>
        <v>0005-0</v>
      </c>
      <c r="B166" s="15" t="str">
        <f>VLOOKUP(A166,Programas!$I$2:$K$8,2,0)</f>
        <v>0 - Remuneraciones</v>
      </c>
      <c r="C166" s="15" t="str">
        <f t="shared" si="13"/>
        <v>0005-0-04</v>
      </c>
      <c r="D166" s="15" t="s">
        <v>835</v>
      </c>
      <c r="E166" s="15" t="str">
        <f>VLOOKUP(C166,Programas!$P$2:$Q$32,2,0)</f>
        <v>CONTRIBUCIONES PATRONALES AL DESARROLLO Y LA SEGURIDAD SOCIAL</v>
      </c>
      <c r="F166" s="111" t="s">
        <v>201</v>
      </c>
      <c r="G166" s="15" t="str">
        <f t="shared" si="14"/>
        <v>0005-0-04-04</v>
      </c>
      <c r="H166" s="15" t="str">
        <f t="shared" si="15"/>
        <v>0.04.04</v>
      </c>
      <c r="I166" s="15" t="str">
        <f>VLOOKUP(G166,Programas!$T$2:$V$94,3,0)</f>
        <v>Contribución Patronal al Fondo de Desarrollo Social y Asignaciones Familiares</v>
      </c>
      <c r="J166" s="15" t="str">
        <f t="shared" si="16"/>
        <v>01</v>
      </c>
      <c r="K166" s="15" t="str">
        <f t="shared" si="17"/>
        <v>09</v>
      </c>
      <c r="L166" s="15" t="str">
        <f>VLOOKUP(K166,Programas!$A$2:$B$21,2,0)</f>
        <v>01 Sistema de Emergencias 9-1-1</v>
      </c>
      <c r="M166" s="15" t="str">
        <f>VLOOKUP($G166,Programas!$T$2:$AD$92,3,0)</f>
        <v>Contribución Patronal al Fondo de Desarrollo Social y Asignaciones Familiares</v>
      </c>
      <c r="N166" s="15" t="str">
        <f>VLOOKUP($G166,Programas!$T$2:$AD$92,4,0)</f>
        <v>1.1.1.2</v>
      </c>
      <c r="O166" s="15" t="str">
        <f>VLOOKUP($G166,Programas!$T$2:$AD$92,5,0)</f>
        <v>Contribuciones sociales</v>
      </c>
      <c r="P166" s="15" t="str">
        <f>VLOOKUP($G166,Programas!$T$2:$AD$92,6,0)</f>
        <v>1.1.1</v>
      </c>
      <c r="Q166" s="15" t="str">
        <f>VLOOKUP($G166,Programas!$T$2:$AD$92,7,0)</f>
        <v>REMUNERACIONES</v>
      </c>
      <c r="R166" s="15" t="str">
        <f>VLOOKUP($G166,Programas!$T$2:$AD$92,8,0)</f>
        <v>1.1</v>
      </c>
      <c r="S166" s="15" t="str">
        <f>VLOOKUP($G166,Programas!$T$2:$AD$92,9,0)</f>
        <v>GASTOS DE CONSUMO</v>
      </c>
      <c r="T166" s="15" t="str">
        <f>VLOOKUP($G166,Programas!$T$2:$AD$92,10,0)</f>
        <v>1</v>
      </c>
      <c r="U166" s="14">
        <v>1579504.81</v>
      </c>
      <c r="W166" s="19"/>
    </row>
    <row r="167" spans="1:23" hidden="1" x14ac:dyDescent="0.25">
      <c r="A167" s="15" t="str">
        <f t="shared" si="12"/>
        <v>0005-0</v>
      </c>
      <c r="B167" s="15" t="str">
        <f>VLOOKUP(A167,Programas!$I$2:$K$8,2,0)</f>
        <v>0 - Remuneraciones</v>
      </c>
      <c r="C167" s="15" t="str">
        <f t="shared" si="13"/>
        <v>0005-0-04</v>
      </c>
      <c r="D167" s="15" t="s">
        <v>835</v>
      </c>
      <c r="E167" s="15" t="str">
        <f>VLOOKUP(C167,Programas!$P$2:$Q$32,2,0)</f>
        <v>CONTRIBUCIONES PATRONALES AL DESARROLLO Y LA SEGURIDAD SOCIAL</v>
      </c>
      <c r="F167" s="111" t="s">
        <v>202</v>
      </c>
      <c r="G167" s="15" t="str">
        <f t="shared" si="14"/>
        <v>0005-0-04-04</v>
      </c>
      <c r="H167" s="15" t="str">
        <f t="shared" si="15"/>
        <v>0.04.04</v>
      </c>
      <c r="I167" s="15" t="str">
        <f>VLOOKUP(G167,Programas!$T$2:$V$94,3,0)</f>
        <v>Contribución Patronal al Fondo de Desarrollo Social y Asignaciones Familiares</v>
      </c>
      <c r="J167" s="15" t="str">
        <f t="shared" si="16"/>
        <v>01</v>
      </c>
      <c r="K167" s="15" t="str">
        <f t="shared" si="17"/>
        <v>10</v>
      </c>
      <c r="L167" s="15" t="str">
        <f>VLOOKUP(K167,Programas!$A$2:$B$21,2,0)</f>
        <v>01 Sistema de Emergencias 9-1-1</v>
      </c>
      <c r="M167" s="15" t="str">
        <f>VLOOKUP($G167,Programas!$T$2:$AD$92,3,0)</f>
        <v>Contribución Patronal al Fondo de Desarrollo Social y Asignaciones Familiares</v>
      </c>
      <c r="N167" s="15" t="str">
        <f>VLOOKUP($G167,Programas!$T$2:$AD$92,4,0)</f>
        <v>1.1.1.2</v>
      </c>
      <c r="O167" s="15" t="str">
        <f>VLOOKUP($G167,Programas!$T$2:$AD$92,5,0)</f>
        <v>Contribuciones sociales</v>
      </c>
      <c r="P167" s="15" t="str">
        <f>VLOOKUP($G167,Programas!$T$2:$AD$92,6,0)</f>
        <v>1.1.1</v>
      </c>
      <c r="Q167" s="15" t="str">
        <f>VLOOKUP($G167,Programas!$T$2:$AD$92,7,0)</f>
        <v>REMUNERACIONES</v>
      </c>
      <c r="R167" s="15" t="str">
        <f>VLOOKUP($G167,Programas!$T$2:$AD$92,8,0)</f>
        <v>1.1</v>
      </c>
      <c r="S167" s="15" t="str">
        <f>VLOOKUP($G167,Programas!$T$2:$AD$92,9,0)</f>
        <v>GASTOS DE CONSUMO</v>
      </c>
      <c r="T167" s="15" t="str">
        <f>VLOOKUP($G167,Programas!$T$2:$AD$92,10,0)</f>
        <v>1</v>
      </c>
      <c r="U167" s="14">
        <v>4833114.8600000003</v>
      </c>
      <c r="W167" s="19"/>
    </row>
    <row r="168" spans="1:23" hidden="1" x14ac:dyDescent="0.25">
      <c r="A168" s="15" t="str">
        <f t="shared" si="12"/>
        <v>0005-0</v>
      </c>
      <c r="B168" s="15" t="str">
        <f>VLOOKUP(A168,Programas!$I$2:$K$8,2,0)</f>
        <v>0 - Remuneraciones</v>
      </c>
      <c r="C168" s="15" t="str">
        <f t="shared" si="13"/>
        <v>0005-0-04</v>
      </c>
      <c r="D168" s="15" t="s">
        <v>835</v>
      </c>
      <c r="E168" s="15" t="str">
        <f>VLOOKUP(C168,Programas!$P$2:$Q$32,2,0)</f>
        <v>CONTRIBUCIONES PATRONALES AL DESARROLLO Y LA SEGURIDAD SOCIAL</v>
      </c>
      <c r="F168" s="111" t="s">
        <v>203</v>
      </c>
      <c r="G168" s="15" t="str">
        <f t="shared" si="14"/>
        <v>0005-0-04-04</v>
      </c>
      <c r="H168" s="15" t="str">
        <f t="shared" si="15"/>
        <v>0.04.04</v>
      </c>
      <c r="I168" s="15" t="str">
        <f>VLOOKUP(G168,Programas!$T$2:$V$94,3,0)</f>
        <v>Contribución Patronal al Fondo de Desarrollo Social y Asignaciones Familiares</v>
      </c>
      <c r="J168" s="15" t="str">
        <f t="shared" si="16"/>
        <v>01</v>
      </c>
      <c r="K168" s="15" t="str">
        <f t="shared" si="17"/>
        <v>12</v>
      </c>
      <c r="L168" s="15" t="str">
        <f>VLOOKUP(K168,Programas!$A$2:$B$21,2,0)</f>
        <v>01 Sistema de Emergencias 9-1-1</v>
      </c>
      <c r="M168" s="15" t="str">
        <f>VLOOKUP($G168,Programas!$T$2:$AD$92,3,0)</f>
        <v>Contribución Patronal al Fondo de Desarrollo Social y Asignaciones Familiares</v>
      </c>
      <c r="N168" s="15" t="str">
        <f>VLOOKUP($G168,Programas!$T$2:$AD$92,4,0)</f>
        <v>1.1.1.2</v>
      </c>
      <c r="O168" s="15" t="str">
        <f>VLOOKUP($G168,Programas!$T$2:$AD$92,5,0)</f>
        <v>Contribuciones sociales</v>
      </c>
      <c r="P168" s="15" t="str">
        <f>VLOOKUP($G168,Programas!$T$2:$AD$92,6,0)</f>
        <v>1.1.1</v>
      </c>
      <c r="Q168" s="15" t="str">
        <f>VLOOKUP($G168,Programas!$T$2:$AD$92,7,0)</f>
        <v>REMUNERACIONES</v>
      </c>
      <c r="R168" s="15" t="str">
        <f>VLOOKUP($G168,Programas!$T$2:$AD$92,8,0)</f>
        <v>1.1</v>
      </c>
      <c r="S168" s="15" t="str">
        <f>VLOOKUP($G168,Programas!$T$2:$AD$92,9,0)</f>
        <v>GASTOS DE CONSUMO</v>
      </c>
      <c r="T168" s="15" t="str">
        <f>VLOOKUP($G168,Programas!$T$2:$AD$92,10,0)</f>
        <v>1</v>
      </c>
      <c r="U168" s="14">
        <v>1950289.36</v>
      </c>
      <c r="W168" s="19"/>
    </row>
    <row r="169" spans="1:23" hidden="1" x14ac:dyDescent="0.25">
      <c r="A169" s="15" t="str">
        <f t="shared" si="12"/>
        <v>0005-0</v>
      </c>
      <c r="B169" s="15" t="str">
        <f>VLOOKUP(A169,Programas!$I$2:$K$8,2,0)</f>
        <v>0 - Remuneraciones</v>
      </c>
      <c r="C169" s="15" t="str">
        <f t="shared" si="13"/>
        <v>0005-0-04</v>
      </c>
      <c r="D169" s="15" t="s">
        <v>835</v>
      </c>
      <c r="E169" s="15" t="str">
        <f>VLOOKUP(C169,Programas!$P$2:$Q$32,2,0)</f>
        <v>CONTRIBUCIONES PATRONALES AL DESARROLLO Y LA SEGURIDAD SOCIAL</v>
      </c>
      <c r="F169" s="111" t="s">
        <v>205</v>
      </c>
      <c r="G169" s="15" t="str">
        <f t="shared" si="14"/>
        <v>0005-0-04-04</v>
      </c>
      <c r="H169" s="15" t="str">
        <f t="shared" si="15"/>
        <v>0.04.04</v>
      </c>
      <c r="I169" s="15" t="str">
        <f>VLOOKUP(G169,Programas!$T$2:$V$94,3,0)</f>
        <v>Contribución Patronal al Fondo de Desarrollo Social y Asignaciones Familiares</v>
      </c>
      <c r="J169" s="15" t="str">
        <f t="shared" si="16"/>
        <v>01</v>
      </c>
      <c r="K169" s="15" t="str">
        <f t="shared" si="17"/>
        <v>13</v>
      </c>
      <c r="L169" s="15" t="str">
        <f>VLOOKUP(K169,Programas!$A$2:$B$21,2,0)</f>
        <v>01 Sistema de Emergencias 9-1-1</v>
      </c>
      <c r="M169" s="15" t="str">
        <f>VLOOKUP($G169,Programas!$T$2:$AD$92,3,0)</f>
        <v>Contribución Patronal al Fondo de Desarrollo Social y Asignaciones Familiares</v>
      </c>
      <c r="N169" s="15" t="str">
        <f>VLOOKUP($G169,Programas!$T$2:$AD$92,4,0)</f>
        <v>1.1.1.2</v>
      </c>
      <c r="O169" s="15" t="str">
        <f>VLOOKUP($G169,Programas!$T$2:$AD$92,5,0)</f>
        <v>Contribuciones sociales</v>
      </c>
      <c r="P169" s="15" t="str">
        <f>VLOOKUP($G169,Programas!$T$2:$AD$92,6,0)</f>
        <v>1.1.1</v>
      </c>
      <c r="Q169" s="15" t="str">
        <f>VLOOKUP($G169,Programas!$T$2:$AD$92,7,0)</f>
        <v>REMUNERACIONES</v>
      </c>
      <c r="R169" s="15" t="str">
        <f>VLOOKUP($G169,Programas!$T$2:$AD$92,8,0)</f>
        <v>1.1</v>
      </c>
      <c r="S169" s="15" t="str">
        <f>VLOOKUP($G169,Programas!$T$2:$AD$92,9,0)</f>
        <v>GASTOS DE CONSUMO</v>
      </c>
      <c r="T169" s="15" t="str">
        <f>VLOOKUP($G169,Programas!$T$2:$AD$92,10,0)</f>
        <v>1</v>
      </c>
      <c r="U169" s="14">
        <v>2570562.7400000002</v>
      </c>
      <c r="W169" s="19"/>
    </row>
    <row r="170" spans="1:23" hidden="1" x14ac:dyDescent="0.25">
      <c r="A170" s="15" t="str">
        <f t="shared" si="12"/>
        <v>0005-0</v>
      </c>
      <c r="B170" s="15" t="str">
        <f>VLOOKUP(A170,Programas!$I$2:$K$8,2,0)</f>
        <v>0 - Remuneraciones</v>
      </c>
      <c r="C170" s="15" t="str">
        <f t="shared" si="13"/>
        <v>0005-0-04</v>
      </c>
      <c r="D170" s="15" t="s">
        <v>835</v>
      </c>
      <c r="E170" s="15" t="str">
        <f>VLOOKUP(C170,Programas!$P$2:$Q$32,2,0)</f>
        <v>CONTRIBUCIONES PATRONALES AL DESARROLLO Y LA SEGURIDAD SOCIAL</v>
      </c>
      <c r="F170" s="111" t="s">
        <v>206</v>
      </c>
      <c r="G170" s="15" t="str">
        <f t="shared" si="14"/>
        <v>0005-0-04-04</v>
      </c>
      <c r="H170" s="15" t="str">
        <f t="shared" si="15"/>
        <v>0.04.04</v>
      </c>
      <c r="I170" s="15" t="str">
        <f>VLOOKUP(G170,Programas!$T$2:$V$94,3,0)</f>
        <v>Contribución Patronal al Fondo de Desarrollo Social y Asignaciones Familiares</v>
      </c>
      <c r="J170" s="15" t="str">
        <f t="shared" si="16"/>
        <v>01</v>
      </c>
      <c r="K170" s="15" t="str">
        <f t="shared" si="17"/>
        <v>14</v>
      </c>
      <c r="L170" s="15" t="str">
        <f>VLOOKUP(K170,Programas!$A$2:$B$21,2,0)</f>
        <v>01 Sistema de Emergencias 9-1-1</v>
      </c>
      <c r="M170" s="15" t="str">
        <f>VLOOKUP($G170,Programas!$T$2:$AD$92,3,0)</f>
        <v>Contribución Patronal al Fondo de Desarrollo Social y Asignaciones Familiares</v>
      </c>
      <c r="N170" s="15" t="str">
        <f>VLOOKUP($G170,Programas!$T$2:$AD$92,4,0)</f>
        <v>1.1.1.2</v>
      </c>
      <c r="O170" s="15" t="str">
        <f>VLOOKUP($G170,Programas!$T$2:$AD$92,5,0)</f>
        <v>Contribuciones sociales</v>
      </c>
      <c r="P170" s="15" t="str">
        <f>VLOOKUP($G170,Programas!$T$2:$AD$92,6,0)</f>
        <v>1.1.1</v>
      </c>
      <c r="Q170" s="15" t="str">
        <f>VLOOKUP($G170,Programas!$T$2:$AD$92,7,0)</f>
        <v>REMUNERACIONES</v>
      </c>
      <c r="R170" s="15" t="str">
        <f>VLOOKUP($G170,Programas!$T$2:$AD$92,8,0)</f>
        <v>1.1</v>
      </c>
      <c r="S170" s="15" t="str">
        <f>VLOOKUP($G170,Programas!$T$2:$AD$92,9,0)</f>
        <v>GASTOS DE CONSUMO</v>
      </c>
      <c r="T170" s="15" t="str">
        <f>VLOOKUP($G170,Programas!$T$2:$AD$92,10,0)</f>
        <v>1</v>
      </c>
      <c r="U170" s="14">
        <v>66973815.410000004</v>
      </c>
      <c r="W170" s="19"/>
    </row>
    <row r="171" spans="1:23" hidden="1" x14ac:dyDescent="0.25">
      <c r="A171" s="15" t="str">
        <f t="shared" si="12"/>
        <v>0005-0</v>
      </c>
      <c r="B171" s="15" t="str">
        <f>VLOOKUP(A171,Programas!$I$2:$K$8,2,0)</f>
        <v>0 - Remuneraciones</v>
      </c>
      <c r="C171" s="15" t="str">
        <f t="shared" si="13"/>
        <v>0005-0-04</v>
      </c>
      <c r="D171" s="15" t="s">
        <v>835</v>
      </c>
      <c r="E171" s="15" t="str">
        <f>VLOOKUP(C171,Programas!$P$2:$Q$32,2,0)</f>
        <v>CONTRIBUCIONES PATRONALES AL DESARROLLO Y LA SEGURIDAD SOCIAL</v>
      </c>
      <c r="F171" s="111" t="s">
        <v>207</v>
      </c>
      <c r="G171" s="15" t="str">
        <f t="shared" si="14"/>
        <v>0005-0-04-04</v>
      </c>
      <c r="H171" s="15" t="str">
        <f t="shared" si="15"/>
        <v>0.04.04</v>
      </c>
      <c r="I171" s="15" t="str">
        <f>VLOOKUP(G171,Programas!$T$2:$V$94,3,0)</f>
        <v>Contribución Patronal al Fondo de Desarrollo Social y Asignaciones Familiares</v>
      </c>
      <c r="J171" s="15" t="str">
        <f t="shared" si="16"/>
        <v>01</v>
      </c>
      <c r="K171" s="15" t="str">
        <f t="shared" si="17"/>
        <v>15</v>
      </c>
      <c r="L171" s="15" t="str">
        <f>VLOOKUP(K171,Programas!$A$2:$B$21,2,0)</f>
        <v>01 Sistema de Emergencias 9-1-1</v>
      </c>
      <c r="M171" s="15" t="str">
        <f>VLOOKUP($G171,Programas!$T$2:$AD$92,3,0)</f>
        <v>Contribución Patronal al Fondo de Desarrollo Social y Asignaciones Familiares</v>
      </c>
      <c r="N171" s="15" t="str">
        <f>VLOOKUP($G171,Programas!$T$2:$AD$92,4,0)</f>
        <v>1.1.1.2</v>
      </c>
      <c r="O171" s="15" t="str">
        <f>VLOOKUP($G171,Programas!$T$2:$AD$92,5,0)</f>
        <v>Contribuciones sociales</v>
      </c>
      <c r="P171" s="15" t="str">
        <f>VLOOKUP($G171,Programas!$T$2:$AD$92,6,0)</f>
        <v>1.1.1</v>
      </c>
      <c r="Q171" s="15" t="str">
        <f>VLOOKUP($G171,Programas!$T$2:$AD$92,7,0)</f>
        <v>REMUNERACIONES</v>
      </c>
      <c r="R171" s="15" t="str">
        <f>VLOOKUP($G171,Programas!$T$2:$AD$92,8,0)</f>
        <v>1.1</v>
      </c>
      <c r="S171" s="15" t="str">
        <f>VLOOKUP($G171,Programas!$T$2:$AD$92,9,0)</f>
        <v>GASTOS DE CONSUMO</v>
      </c>
      <c r="T171" s="15" t="str">
        <f>VLOOKUP($G171,Programas!$T$2:$AD$92,10,0)</f>
        <v>1</v>
      </c>
      <c r="U171" s="14">
        <v>6859918.2599999998</v>
      </c>
      <c r="W171" s="19"/>
    </row>
    <row r="172" spans="1:23" hidden="1" x14ac:dyDescent="0.25">
      <c r="A172" s="15" t="str">
        <f t="shared" si="12"/>
        <v>0005-0</v>
      </c>
      <c r="B172" s="15" t="str">
        <f>VLOOKUP(A172,Programas!$I$2:$K$8,2,0)</f>
        <v>0 - Remuneraciones</v>
      </c>
      <c r="C172" s="15" t="str">
        <f t="shared" si="13"/>
        <v>0005-0-04</v>
      </c>
      <c r="D172" s="15" t="s">
        <v>835</v>
      </c>
      <c r="E172" s="15" t="str">
        <f>VLOOKUP(C172,Programas!$P$2:$Q$32,2,0)</f>
        <v>CONTRIBUCIONES PATRONALES AL DESARROLLO Y LA SEGURIDAD SOCIAL</v>
      </c>
      <c r="F172" s="111" t="s">
        <v>208</v>
      </c>
      <c r="G172" s="15" t="str">
        <f t="shared" si="14"/>
        <v>0005-0-04-04</v>
      </c>
      <c r="H172" s="15" t="str">
        <f t="shared" si="15"/>
        <v>0.04.04</v>
      </c>
      <c r="I172" s="15" t="str">
        <f>VLOOKUP(G172,Programas!$T$2:$V$94,3,0)</f>
        <v>Contribución Patronal al Fondo de Desarrollo Social y Asignaciones Familiares</v>
      </c>
      <c r="J172" s="15" t="str">
        <f t="shared" si="16"/>
        <v>01</v>
      </c>
      <c r="K172" s="15" t="str">
        <f t="shared" si="17"/>
        <v>16</v>
      </c>
      <c r="L172" s="15" t="str">
        <f>VLOOKUP(K172,Programas!$A$2:$B$21,2,0)</f>
        <v>01 Sistema de Emergencias 9-1-1</v>
      </c>
      <c r="M172" s="15" t="str">
        <f>VLOOKUP($G172,Programas!$T$2:$AD$92,3,0)</f>
        <v>Contribución Patronal al Fondo de Desarrollo Social y Asignaciones Familiares</v>
      </c>
      <c r="N172" s="15" t="str">
        <f>VLOOKUP($G172,Programas!$T$2:$AD$92,4,0)</f>
        <v>1.1.1.2</v>
      </c>
      <c r="O172" s="15" t="str">
        <f>VLOOKUP($G172,Programas!$T$2:$AD$92,5,0)</f>
        <v>Contribuciones sociales</v>
      </c>
      <c r="P172" s="15" t="str">
        <f>VLOOKUP($G172,Programas!$T$2:$AD$92,6,0)</f>
        <v>1.1.1</v>
      </c>
      <c r="Q172" s="15" t="str">
        <f>VLOOKUP($G172,Programas!$T$2:$AD$92,7,0)</f>
        <v>REMUNERACIONES</v>
      </c>
      <c r="R172" s="15" t="str">
        <f>VLOOKUP($G172,Programas!$T$2:$AD$92,8,0)</f>
        <v>1.1</v>
      </c>
      <c r="S172" s="15" t="str">
        <f>VLOOKUP($G172,Programas!$T$2:$AD$92,9,0)</f>
        <v>GASTOS DE CONSUMO</v>
      </c>
      <c r="T172" s="15" t="str">
        <f>VLOOKUP($G172,Programas!$T$2:$AD$92,10,0)</f>
        <v>1</v>
      </c>
      <c r="U172" s="14">
        <v>2102407.27</v>
      </c>
      <c r="W172" s="19"/>
    </row>
    <row r="173" spans="1:23" hidden="1" x14ac:dyDescent="0.25">
      <c r="A173" s="15" t="str">
        <f t="shared" si="12"/>
        <v>0005-0</v>
      </c>
      <c r="B173" s="15" t="str">
        <f>VLOOKUP(A173,Programas!$I$2:$K$8,2,0)</f>
        <v>0 - Remuneraciones</v>
      </c>
      <c r="C173" s="15" t="str">
        <f t="shared" si="13"/>
        <v>0005-0-04</v>
      </c>
      <c r="D173" s="15" t="s">
        <v>835</v>
      </c>
      <c r="E173" s="15" t="str">
        <f>VLOOKUP(C173,Programas!$P$2:$Q$32,2,0)</f>
        <v>CONTRIBUCIONES PATRONALES AL DESARROLLO Y LA SEGURIDAD SOCIAL</v>
      </c>
      <c r="F173" s="111" t="s">
        <v>209</v>
      </c>
      <c r="G173" s="15" t="str">
        <f t="shared" si="14"/>
        <v>0005-0-04-04</v>
      </c>
      <c r="H173" s="15" t="str">
        <f t="shared" si="15"/>
        <v>0.04.04</v>
      </c>
      <c r="I173" s="15" t="str">
        <f>VLOOKUP(G173,Programas!$T$2:$V$94,3,0)</f>
        <v>Contribución Patronal al Fondo de Desarrollo Social y Asignaciones Familiares</v>
      </c>
      <c r="J173" s="15" t="str">
        <f t="shared" si="16"/>
        <v>01</v>
      </c>
      <c r="K173" s="15" t="str">
        <f t="shared" si="17"/>
        <v>18</v>
      </c>
      <c r="L173" s="15" t="str">
        <f>VLOOKUP(K173,Programas!$A$2:$B$21,2,0)</f>
        <v>01 Sistema de Emergencias 9-1-1</v>
      </c>
      <c r="M173" s="15" t="str">
        <f>VLOOKUP($G173,Programas!$T$2:$AD$92,3,0)</f>
        <v>Contribución Patronal al Fondo de Desarrollo Social y Asignaciones Familiares</v>
      </c>
      <c r="N173" s="15" t="str">
        <f>VLOOKUP($G173,Programas!$T$2:$AD$92,4,0)</f>
        <v>1.1.1.2</v>
      </c>
      <c r="O173" s="15" t="str">
        <f>VLOOKUP($G173,Programas!$T$2:$AD$92,5,0)</f>
        <v>Contribuciones sociales</v>
      </c>
      <c r="P173" s="15" t="str">
        <f>VLOOKUP($G173,Programas!$T$2:$AD$92,6,0)</f>
        <v>1.1.1</v>
      </c>
      <c r="Q173" s="15" t="str">
        <f>VLOOKUP($G173,Programas!$T$2:$AD$92,7,0)</f>
        <v>REMUNERACIONES</v>
      </c>
      <c r="R173" s="15" t="str">
        <f>VLOOKUP($G173,Programas!$T$2:$AD$92,8,0)</f>
        <v>1.1</v>
      </c>
      <c r="S173" s="15" t="str">
        <f>VLOOKUP($G173,Programas!$T$2:$AD$92,9,0)</f>
        <v>GASTOS DE CONSUMO</v>
      </c>
      <c r="T173" s="15" t="str">
        <f>VLOOKUP($G173,Programas!$T$2:$AD$92,10,0)</f>
        <v>1</v>
      </c>
      <c r="U173" s="14">
        <v>1842978.38</v>
      </c>
      <c r="W173" s="19"/>
    </row>
    <row r="174" spans="1:23" hidden="1" x14ac:dyDescent="0.25">
      <c r="A174" s="15" t="str">
        <f t="shared" si="12"/>
        <v>0005-0</v>
      </c>
      <c r="B174" s="15" t="str">
        <f>VLOOKUP(A174,Programas!$I$2:$K$8,2,0)</f>
        <v>0 - Remuneraciones</v>
      </c>
      <c r="C174" s="15" t="str">
        <f t="shared" si="13"/>
        <v>0005-0-04</v>
      </c>
      <c r="D174" s="15" t="s">
        <v>835</v>
      </c>
      <c r="E174" s="15" t="str">
        <f>VLOOKUP(C174,Programas!$P$2:$Q$32,2,0)</f>
        <v>CONTRIBUCIONES PATRONALES AL DESARROLLO Y LA SEGURIDAD SOCIAL</v>
      </c>
      <c r="F174" s="111" t="s">
        <v>210</v>
      </c>
      <c r="G174" s="15" t="str">
        <f t="shared" si="14"/>
        <v>0005-0-04-04</v>
      </c>
      <c r="H174" s="15" t="str">
        <f t="shared" si="15"/>
        <v>0.04.04</v>
      </c>
      <c r="I174" s="15" t="str">
        <f>VLOOKUP(G174,Programas!$T$2:$V$94,3,0)</f>
        <v>Contribución Patronal al Fondo de Desarrollo Social y Asignaciones Familiares</v>
      </c>
      <c r="J174" s="15" t="str">
        <f t="shared" si="16"/>
        <v>01</v>
      </c>
      <c r="K174" s="15" t="str">
        <f t="shared" si="17"/>
        <v>19</v>
      </c>
      <c r="L174" s="15" t="str">
        <f>VLOOKUP(K174,Programas!$A$2:$B$21,2,0)</f>
        <v>01 Sistema de Emergencias 9-1-1</v>
      </c>
      <c r="M174" s="15" t="str">
        <f>VLOOKUP($G174,Programas!$T$2:$AD$92,3,0)</f>
        <v>Contribución Patronal al Fondo de Desarrollo Social y Asignaciones Familiares</v>
      </c>
      <c r="N174" s="15" t="str">
        <f>VLOOKUP($G174,Programas!$T$2:$AD$92,4,0)</f>
        <v>1.1.1.2</v>
      </c>
      <c r="O174" s="15" t="str">
        <f>VLOOKUP($G174,Programas!$T$2:$AD$92,5,0)</f>
        <v>Contribuciones sociales</v>
      </c>
      <c r="P174" s="15" t="str">
        <f>VLOOKUP($G174,Programas!$T$2:$AD$92,6,0)</f>
        <v>1.1.1</v>
      </c>
      <c r="Q174" s="15" t="str">
        <f>VLOOKUP($G174,Programas!$T$2:$AD$92,7,0)</f>
        <v>REMUNERACIONES</v>
      </c>
      <c r="R174" s="15" t="str">
        <f>VLOOKUP($G174,Programas!$T$2:$AD$92,8,0)</f>
        <v>1.1</v>
      </c>
      <c r="S174" s="15" t="str">
        <f>VLOOKUP($G174,Programas!$T$2:$AD$92,9,0)</f>
        <v>GASTOS DE CONSUMO</v>
      </c>
      <c r="T174" s="15" t="str">
        <f>VLOOKUP($G174,Programas!$T$2:$AD$92,10,0)</f>
        <v>1</v>
      </c>
      <c r="U174" s="14">
        <v>933950.45</v>
      </c>
      <c r="W174" s="19"/>
    </row>
    <row r="175" spans="1:23" hidden="1" x14ac:dyDescent="0.25">
      <c r="A175" s="15" t="str">
        <f t="shared" si="12"/>
        <v>0005-0</v>
      </c>
      <c r="B175" s="15" t="str">
        <f>VLOOKUP(A175,Programas!$I$2:$K$8,2,0)</f>
        <v>0 - Remuneraciones</v>
      </c>
      <c r="C175" s="15" t="str">
        <f t="shared" si="13"/>
        <v>0005-0-04</v>
      </c>
      <c r="D175" s="15" t="s">
        <v>835</v>
      </c>
      <c r="E175" s="15" t="str">
        <f>VLOOKUP(C175,Programas!$P$2:$Q$32,2,0)</f>
        <v>CONTRIBUCIONES PATRONALES AL DESARROLLO Y LA SEGURIDAD SOCIAL</v>
      </c>
      <c r="F175" s="111" t="s">
        <v>211</v>
      </c>
      <c r="G175" s="15" t="str">
        <f t="shared" si="14"/>
        <v>0005-0-04-04</v>
      </c>
      <c r="H175" s="15" t="str">
        <f t="shared" si="15"/>
        <v>0.04.04</v>
      </c>
      <c r="I175" s="15" t="str">
        <f>VLOOKUP(G175,Programas!$T$2:$V$94,3,0)</f>
        <v>Contribución Patronal al Fondo de Desarrollo Social y Asignaciones Familiares</v>
      </c>
      <c r="J175" s="15" t="str">
        <f t="shared" si="16"/>
        <v>01</v>
      </c>
      <c r="K175" s="15" t="str">
        <f t="shared" si="17"/>
        <v>20</v>
      </c>
      <c r="L175" s="15" t="str">
        <f>VLOOKUP(K175,Programas!$A$2:$B$21,2,0)</f>
        <v>01 Sistema de Emergencias 9-1-1</v>
      </c>
      <c r="M175" s="15" t="str">
        <f>VLOOKUP($G175,Programas!$T$2:$AD$92,3,0)</f>
        <v>Contribución Patronal al Fondo de Desarrollo Social y Asignaciones Familiares</v>
      </c>
      <c r="N175" s="15" t="str">
        <f>VLOOKUP($G175,Programas!$T$2:$AD$92,4,0)</f>
        <v>1.1.1.2</v>
      </c>
      <c r="O175" s="15" t="str">
        <f>VLOOKUP($G175,Programas!$T$2:$AD$92,5,0)</f>
        <v>Contribuciones sociales</v>
      </c>
      <c r="P175" s="15" t="str">
        <f>VLOOKUP($G175,Programas!$T$2:$AD$92,6,0)</f>
        <v>1.1.1</v>
      </c>
      <c r="Q175" s="15" t="str">
        <f>VLOOKUP($G175,Programas!$T$2:$AD$92,7,0)</f>
        <v>REMUNERACIONES</v>
      </c>
      <c r="R175" s="15" t="str">
        <f>VLOOKUP($G175,Programas!$T$2:$AD$92,8,0)</f>
        <v>1.1</v>
      </c>
      <c r="S175" s="15" t="str">
        <f>VLOOKUP($G175,Programas!$T$2:$AD$92,9,0)</f>
        <v>GASTOS DE CONSUMO</v>
      </c>
      <c r="T175" s="15" t="str">
        <f>VLOOKUP($G175,Programas!$T$2:$AD$92,10,0)</f>
        <v>1</v>
      </c>
      <c r="U175" s="14">
        <v>319101.12000000005</v>
      </c>
      <c r="W175" s="19"/>
    </row>
    <row r="176" spans="1:23" hidden="1" x14ac:dyDescent="0.25">
      <c r="A176" s="15" t="str">
        <f t="shared" si="12"/>
        <v>0005-0</v>
      </c>
      <c r="B176" s="15" t="str">
        <f>VLOOKUP(A176,Programas!$I$2:$K$8,2,0)</f>
        <v>0 - Remuneraciones</v>
      </c>
      <c r="C176" s="15" t="str">
        <f t="shared" si="13"/>
        <v>0005-0-04</v>
      </c>
      <c r="D176" s="15" t="s">
        <v>835</v>
      </c>
      <c r="E176" s="15" t="str">
        <f>VLOOKUP(C176,Programas!$P$2:$Q$32,2,0)</f>
        <v>CONTRIBUCIONES PATRONALES AL DESARROLLO Y LA SEGURIDAD SOCIAL</v>
      </c>
      <c r="F176" s="111" t="s">
        <v>212</v>
      </c>
      <c r="G176" s="15" t="str">
        <f t="shared" si="14"/>
        <v>0005-0-04-05</v>
      </c>
      <c r="H176" s="15" t="str">
        <f t="shared" si="15"/>
        <v>0.04.05</v>
      </c>
      <c r="I176" s="15" t="str">
        <f>VLOOKUP(G176,Programas!$T$2:$V$94,3,0)</f>
        <v>Contribución Patronal al Banco Popular y de Desarrollo Comunal</v>
      </c>
      <c r="J176" s="15" t="str">
        <f t="shared" si="16"/>
        <v>01</v>
      </c>
      <c r="K176" s="15" t="str">
        <f t="shared" si="17"/>
        <v>01</v>
      </c>
      <c r="L176" s="15" t="str">
        <f>VLOOKUP(K176,Programas!$A$2:$B$21,2,0)</f>
        <v>01 Sistema de Emergencias 9-1-1</v>
      </c>
      <c r="M176" s="15" t="str">
        <f>VLOOKUP($G176,Programas!$T$2:$AD$92,3,0)</f>
        <v>Contribución Patronal al Banco Popular y de Desarrollo Comunal</v>
      </c>
      <c r="N176" s="15" t="str">
        <f>VLOOKUP($G176,Programas!$T$2:$AD$92,4,0)</f>
        <v>1.1.1.2</v>
      </c>
      <c r="O176" s="15" t="str">
        <f>VLOOKUP($G176,Programas!$T$2:$AD$92,5,0)</f>
        <v>Contribuciones sociales</v>
      </c>
      <c r="P176" s="15" t="str">
        <f>VLOOKUP($G176,Programas!$T$2:$AD$92,6,0)</f>
        <v>1.1.1</v>
      </c>
      <c r="Q176" s="15" t="str">
        <f>VLOOKUP($G176,Programas!$T$2:$AD$92,7,0)</f>
        <v>REMUNERACIONES</v>
      </c>
      <c r="R176" s="15" t="str">
        <f>VLOOKUP($G176,Programas!$T$2:$AD$92,8,0)</f>
        <v>1.1</v>
      </c>
      <c r="S176" s="15" t="str">
        <f>VLOOKUP($G176,Programas!$T$2:$AD$92,9,0)</f>
        <v>GASTOS DE CONSUMO</v>
      </c>
      <c r="T176" s="15" t="str">
        <f>VLOOKUP($G176,Programas!$T$2:$AD$92,10,0)</f>
        <v>1</v>
      </c>
      <c r="U176" s="14">
        <v>201643.18</v>
      </c>
      <c r="W176" s="19"/>
    </row>
    <row r="177" spans="1:23" hidden="1" x14ac:dyDescent="0.25">
      <c r="A177" s="15" t="str">
        <f t="shared" si="12"/>
        <v>0005-0</v>
      </c>
      <c r="B177" s="15" t="str">
        <f>VLOOKUP(A177,Programas!$I$2:$K$8,2,0)</f>
        <v>0 - Remuneraciones</v>
      </c>
      <c r="C177" s="15" t="str">
        <f t="shared" si="13"/>
        <v>0005-0-04</v>
      </c>
      <c r="D177" s="15" t="s">
        <v>835</v>
      </c>
      <c r="E177" s="15" t="str">
        <f>VLOOKUP(C177,Programas!$P$2:$Q$32,2,0)</f>
        <v>CONTRIBUCIONES PATRONALES AL DESARROLLO Y LA SEGURIDAD SOCIAL</v>
      </c>
      <c r="F177" s="111" t="s">
        <v>213</v>
      </c>
      <c r="G177" s="15" t="str">
        <f t="shared" si="14"/>
        <v>0005-0-04-05</v>
      </c>
      <c r="H177" s="15" t="str">
        <f t="shared" si="15"/>
        <v>0.04.05</v>
      </c>
      <c r="I177" s="15" t="str">
        <f>VLOOKUP(G177,Programas!$T$2:$V$94,3,0)</f>
        <v>Contribución Patronal al Banco Popular y de Desarrollo Comunal</v>
      </c>
      <c r="J177" s="15" t="str">
        <f t="shared" si="16"/>
        <v>01</v>
      </c>
      <c r="K177" s="15" t="str">
        <f t="shared" si="17"/>
        <v>02</v>
      </c>
      <c r="L177" s="15" t="str">
        <f>VLOOKUP(K177,Programas!$A$2:$B$21,2,0)</f>
        <v>01 Sistema de Emergencias 9-1-1</v>
      </c>
      <c r="M177" s="15" t="str">
        <f>VLOOKUP($G177,Programas!$T$2:$AD$92,3,0)</f>
        <v>Contribución Patronal al Banco Popular y de Desarrollo Comunal</v>
      </c>
      <c r="N177" s="15" t="str">
        <f>VLOOKUP($G177,Programas!$T$2:$AD$92,4,0)</f>
        <v>1.1.1.2</v>
      </c>
      <c r="O177" s="15" t="str">
        <f>VLOOKUP($G177,Programas!$T$2:$AD$92,5,0)</f>
        <v>Contribuciones sociales</v>
      </c>
      <c r="P177" s="15" t="str">
        <f>VLOOKUP($G177,Programas!$T$2:$AD$92,6,0)</f>
        <v>1.1.1</v>
      </c>
      <c r="Q177" s="15" t="str">
        <f>VLOOKUP($G177,Programas!$T$2:$AD$92,7,0)</f>
        <v>REMUNERACIONES</v>
      </c>
      <c r="R177" s="15" t="str">
        <f>VLOOKUP($G177,Programas!$T$2:$AD$92,8,0)</f>
        <v>1.1</v>
      </c>
      <c r="S177" s="15" t="str">
        <f>VLOOKUP($G177,Programas!$T$2:$AD$92,9,0)</f>
        <v>GASTOS DE CONSUMO</v>
      </c>
      <c r="T177" s="15" t="str">
        <f>VLOOKUP($G177,Programas!$T$2:$AD$92,10,0)</f>
        <v>1</v>
      </c>
      <c r="U177" s="14">
        <v>90997.16</v>
      </c>
      <c r="W177" s="19"/>
    </row>
    <row r="178" spans="1:23" hidden="1" x14ac:dyDescent="0.25">
      <c r="A178" s="15" t="str">
        <f t="shared" si="12"/>
        <v>0005-0</v>
      </c>
      <c r="B178" s="15" t="str">
        <f>VLOOKUP(A178,Programas!$I$2:$K$8,2,0)</f>
        <v>0 - Remuneraciones</v>
      </c>
      <c r="C178" s="15" t="str">
        <f t="shared" si="13"/>
        <v>0005-0-04</v>
      </c>
      <c r="D178" s="15" t="s">
        <v>835</v>
      </c>
      <c r="E178" s="15" t="str">
        <f>VLOOKUP(C178,Programas!$P$2:$Q$32,2,0)</f>
        <v>CONTRIBUCIONES PATRONALES AL DESARROLLO Y LA SEGURIDAD SOCIAL</v>
      </c>
      <c r="F178" s="111" t="s">
        <v>214</v>
      </c>
      <c r="G178" s="15" t="str">
        <f t="shared" si="14"/>
        <v>0005-0-04-05</v>
      </c>
      <c r="H178" s="15" t="str">
        <f t="shared" si="15"/>
        <v>0.04.05</v>
      </c>
      <c r="I178" s="15" t="str">
        <f>VLOOKUP(G178,Programas!$T$2:$V$94,3,0)</f>
        <v>Contribución Patronal al Banco Popular y de Desarrollo Comunal</v>
      </c>
      <c r="J178" s="15" t="str">
        <f t="shared" si="16"/>
        <v>01</v>
      </c>
      <c r="K178" s="15" t="str">
        <f t="shared" si="17"/>
        <v>03</v>
      </c>
      <c r="L178" s="15" t="str">
        <f>VLOOKUP(K178,Programas!$A$2:$B$21,2,0)</f>
        <v>01 Sistema de Emergencias 9-1-1</v>
      </c>
      <c r="M178" s="15" t="str">
        <f>VLOOKUP($G178,Programas!$T$2:$AD$92,3,0)</f>
        <v>Contribución Patronal al Banco Popular y de Desarrollo Comunal</v>
      </c>
      <c r="N178" s="15" t="str">
        <f>VLOOKUP($G178,Programas!$T$2:$AD$92,4,0)</f>
        <v>1.1.1.2</v>
      </c>
      <c r="O178" s="15" t="str">
        <f>VLOOKUP($G178,Programas!$T$2:$AD$92,5,0)</f>
        <v>Contribuciones sociales</v>
      </c>
      <c r="P178" s="15" t="str">
        <f>VLOOKUP($G178,Programas!$T$2:$AD$92,6,0)</f>
        <v>1.1.1</v>
      </c>
      <c r="Q178" s="15" t="str">
        <f>VLOOKUP($G178,Programas!$T$2:$AD$92,7,0)</f>
        <v>REMUNERACIONES</v>
      </c>
      <c r="R178" s="15" t="str">
        <f>VLOOKUP($G178,Programas!$T$2:$AD$92,8,0)</f>
        <v>1.1</v>
      </c>
      <c r="S178" s="15" t="str">
        <f>VLOOKUP($G178,Programas!$T$2:$AD$92,9,0)</f>
        <v>GASTOS DE CONSUMO</v>
      </c>
      <c r="T178" s="15" t="str">
        <f>VLOOKUP($G178,Programas!$T$2:$AD$92,10,0)</f>
        <v>1</v>
      </c>
      <c r="U178" s="14">
        <v>175575.22999999998</v>
      </c>
      <c r="W178" s="19"/>
    </row>
    <row r="179" spans="1:23" hidden="1" x14ac:dyDescent="0.25">
      <c r="A179" s="15" t="str">
        <f t="shared" si="12"/>
        <v>0005-0</v>
      </c>
      <c r="B179" s="15" t="str">
        <f>VLOOKUP(A179,Programas!$I$2:$K$8,2,0)</f>
        <v>0 - Remuneraciones</v>
      </c>
      <c r="C179" s="15" t="str">
        <f t="shared" si="13"/>
        <v>0005-0-04</v>
      </c>
      <c r="D179" s="15" t="s">
        <v>835</v>
      </c>
      <c r="E179" s="15" t="str">
        <f>VLOOKUP(C179,Programas!$P$2:$Q$32,2,0)</f>
        <v>CONTRIBUCIONES PATRONALES AL DESARROLLO Y LA SEGURIDAD SOCIAL</v>
      </c>
      <c r="F179" s="111" t="s">
        <v>215</v>
      </c>
      <c r="G179" s="15" t="str">
        <f t="shared" si="14"/>
        <v>0005-0-04-05</v>
      </c>
      <c r="H179" s="15" t="str">
        <f t="shared" si="15"/>
        <v>0.04.05</v>
      </c>
      <c r="I179" s="15" t="str">
        <f>VLOOKUP(G179,Programas!$T$2:$V$94,3,0)</f>
        <v>Contribución Patronal al Banco Popular y de Desarrollo Comunal</v>
      </c>
      <c r="J179" s="15" t="str">
        <f t="shared" si="16"/>
        <v>01</v>
      </c>
      <c r="K179" s="15" t="str">
        <f t="shared" si="17"/>
        <v>04</v>
      </c>
      <c r="L179" s="15" t="str">
        <f>VLOOKUP(K179,Programas!$A$2:$B$21,2,0)</f>
        <v>01 Sistema de Emergencias 9-1-1</v>
      </c>
      <c r="M179" s="15" t="str">
        <f>VLOOKUP($G179,Programas!$T$2:$AD$92,3,0)</f>
        <v>Contribución Patronal al Banco Popular y de Desarrollo Comunal</v>
      </c>
      <c r="N179" s="15" t="str">
        <f>VLOOKUP($G179,Programas!$T$2:$AD$92,4,0)</f>
        <v>1.1.1.2</v>
      </c>
      <c r="O179" s="15" t="str">
        <f>VLOOKUP($G179,Programas!$T$2:$AD$92,5,0)</f>
        <v>Contribuciones sociales</v>
      </c>
      <c r="P179" s="15" t="str">
        <f>VLOOKUP($G179,Programas!$T$2:$AD$92,6,0)</f>
        <v>1.1.1</v>
      </c>
      <c r="Q179" s="15" t="str">
        <f>VLOOKUP($G179,Programas!$T$2:$AD$92,7,0)</f>
        <v>REMUNERACIONES</v>
      </c>
      <c r="R179" s="15" t="str">
        <f>VLOOKUP($G179,Programas!$T$2:$AD$92,8,0)</f>
        <v>1.1</v>
      </c>
      <c r="S179" s="15" t="str">
        <f>VLOOKUP($G179,Programas!$T$2:$AD$92,9,0)</f>
        <v>GASTOS DE CONSUMO</v>
      </c>
      <c r="T179" s="15" t="str">
        <f>VLOOKUP($G179,Programas!$T$2:$AD$92,10,0)</f>
        <v>1</v>
      </c>
      <c r="U179" s="14">
        <v>353832.39999999997</v>
      </c>
      <c r="W179" s="19"/>
    </row>
    <row r="180" spans="1:23" hidden="1" x14ac:dyDescent="0.25">
      <c r="A180" s="15" t="str">
        <f t="shared" si="12"/>
        <v>0005-0</v>
      </c>
      <c r="B180" s="15" t="str">
        <f>VLOOKUP(A180,Programas!$I$2:$K$8,2,0)</f>
        <v>0 - Remuneraciones</v>
      </c>
      <c r="C180" s="15" t="str">
        <f t="shared" si="13"/>
        <v>0005-0-04</v>
      </c>
      <c r="D180" s="15" t="s">
        <v>835</v>
      </c>
      <c r="E180" s="15" t="str">
        <f>VLOOKUP(C180,Programas!$P$2:$Q$32,2,0)</f>
        <v>CONTRIBUCIONES PATRONALES AL DESARROLLO Y LA SEGURIDAD SOCIAL</v>
      </c>
      <c r="F180" s="111" t="s">
        <v>216</v>
      </c>
      <c r="G180" s="15" t="str">
        <f t="shared" si="14"/>
        <v>0005-0-04-05</v>
      </c>
      <c r="H180" s="15" t="str">
        <f t="shared" si="15"/>
        <v>0.04.05</v>
      </c>
      <c r="I180" s="15" t="str">
        <f>VLOOKUP(G180,Programas!$T$2:$V$94,3,0)</f>
        <v>Contribución Patronal al Banco Popular y de Desarrollo Comunal</v>
      </c>
      <c r="J180" s="15" t="str">
        <f t="shared" si="16"/>
        <v>01</v>
      </c>
      <c r="K180" s="15" t="str">
        <f t="shared" si="17"/>
        <v>06</v>
      </c>
      <c r="L180" s="15" t="str">
        <f>VLOOKUP(K180,Programas!$A$2:$B$21,2,0)</f>
        <v>01 Sistema de Emergencias 9-1-1</v>
      </c>
      <c r="M180" s="15" t="str">
        <f>VLOOKUP($G180,Programas!$T$2:$AD$92,3,0)</f>
        <v>Contribución Patronal al Banco Popular y de Desarrollo Comunal</v>
      </c>
      <c r="N180" s="15" t="str">
        <f>VLOOKUP($G180,Programas!$T$2:$AD$92,4,0)</f>
        <v>1.1.1.2</v>
      </c>
      <c r="O180" s="15" t="str">
        <f>VLOOKUP($G180,Programas!$T$2:$AD$92,5,0)</f>
        <v>Contribuciones sociales</v>
      </c>
      <c r="P180" s="15" t="str">
        <f>VLOOKUP($G180,Programas!$T$2:$AD$92,6,0)</f>
        <v>1.1.1</v>
      </c>
      <c r="Q180" s="15" t="str">
        <f>VLOOKUP($G180,Programas!$T$2:$AD$92,7,0)</f>
        <v>REMUNERACIONES</v>
      </c>
      <c r="R180" s="15" t="str">
        <f>VLOOKUP($G180,Programas!$T$2:$AD$92,8,0)</f>
        <v>1.1</v>
      </c>
      <c r="S180" s="15" t="str">
        <f>VLOOKUP($G180,Programas!$T$2:$AD$92,9,0)</f>
        <v>GASTOS DE CONSUMO</v>
      </c>
      <c r="T180" s="15" t="str">
        <f>VLOOKUP($G180,Programas!$T$2:$AD$92,10,0)</f>
        <v>1</v>
      </c>
      <c r="U180" s="14">
        <v>147997.92000000001</v>
      </c>
      <c r="W180" s="19"/>
    </row>
    <row r="181" spans="1:23" hidden="1" x14ac:dyDescent="0.25">
      <c r="A181" s="15" t="str">
        <f t="shared" si="12"/>
        <v>0005-0</v>
      </c>
      <c r="B181" s="15" t="str">
        <f>VLOOKUP(A181,Programas!$I$2:$K$8,2,0)</f>
        <v>0 - Remuneraciones</v>
      </c>
      <c r="C181" s="15" t="str">
        <f t="shared" si="13"/>
        <v>0005-0-04</v>
      </c>
      <c r="D181" s="15" t="s">
        <v>835</v>
      </c>
      <c r="E181" s="15" t="str">
        <f>VLOOKUP(C181,Programas!$P$2:$Q$32,2,0)</f>
        <v>CONTRIBUCIONES PATRONALES AL DESARROLLO Y LA SEGURIDAD SOCIAL</v>
      </c>
      <c r="F181" s="112" t="s">
        <v>217</v>
      </c>
      <c r="G181" s="15" t="str">
        <f t="shared" si="14"/>
        <v>0005-0-04-05</v>
      </c>
      <c r="H181" s="15" t="str">
        <f t="shared" si="15"/>
        <v>0.04.05</v>
      </c>
      <c r="I181" s="15" t="str">
        <f>VLOOKUP(G181,Programas!$T$2:$V$94,3,0)</f>
        <v>Contribución Patronal al Banco Popular y de Desarrollo Comunal</v>
      </c>
      <c r="J181" s="15" t="str">
        <f t="shared" si="16"/>
        <v>01</v>
      </c>
      <c r="K181" s="15" t="str">
        <f t="shared" si="17"/>
        <v>07</v>
      </c>
      <c r="L181" s="15" t="str">
        <f>VLOOKUP(K181,Programas!$A$2:$B$21,2,0)</f>
        <v>01 Sistema de Emergencias 9-1-1</v>
      </c>
      <c r="M181" s="15" t="str">
        <f>VLOOKUP($G181,Programas!$T$2:$AD$92,3,0)</f>
        <v>Contribución Patronal al Banco Popular y de Desarrollo Comunal</v>
      </c>
      <c r="N181" s="15" t="str">
        <f>VLOOKUP($G181,Programas!$T$2:$AD$92,4,0)</f>
        <v>1.1.1.2</v>
      </c>
      <c r="O181" s="15" t="str">
        <f>VLOOKUP($G181,Programas!$T$2:$AD$92,5,0)</f>
        <v>Contribuciones sociales</v>
      </c>
      <c r="P181" s="15" t="str">
        <f>VLOOKUP($G181,Programas!$T$2:$AD$92,6,0)</f>
        <v>1.1.1</v>
      </c>
      <c r="Q181" s="15" t="str">
        <f>VLOOKUP($G181,Programas!$T$2:$AD$92,7,0)</f>
        <v>REMUNERACIONES</v>
      </c>
      <c r="R181" s="15" t="str">
        <f>VLOOKUP($G181,Programas!$T$2:$AD$92,8,0)</f>
        <v>1.1</v>
      </c>
      <c r="S181" s="15" t="str">
        <f>VLOOKUP($G181,Programas!$T$2:$AD$92,9,0)</f>
        <v>GASTOS DE CONSUMO</v>
      </c>
      <c r="T181" s="15" t="str">
        <f>VLOOKUP($G181,Programas!$T$2:$AD$92,10,0)</f>
        <v>1</v>
      </c>
      <c r="U181" s="14">
        <v>502271.58999999997</v>
      </c>
      <c r="W181" s="19"/>
    </row>
    <row r="182" spans="1:23" hidden="1" x14ac:dyDescent="0.25">
      <c r="A182" s="15" t="str">
        <f t="shared" si="12"/>
        <v>0005-0</v>
      </c>
      <c r="B182" s="15" t="str">
        <f>VLOOKUP(A182,Programas!$I$2:$K$8,2,0)</f>
        <v>0 - Remuneraciones</v>
      </c>
      <c r="C182" s="15" t="str">
        <f t="shared" si="13"/>
        <v>0005-0-04</v>
      </c>
      <c r="D182" s="15" t="s">
        <v>835</v>
      </c>
      <c r="E182" s="15" t="str">
        <f>VLOOKUP(C182,Programas!$P$2:$Q$32,2,0)</f>
        <v>CONTRIBUCIONES PATRONALES AL DESARROLLO Y LA SEGURIDAD SOCIAL</v>
      </c>
      <c r="F182" s="112" t="s">
        <v>218</v>
      </c>
      <c r="G182" s="15" t="str">
        <f t="shared" si="14"/>
        <v>0005-0-04-05</v>
      </c>
      <c r="H182" s="15" t="str">
        <f t="shared" si="15"/>
        <v>0.04.05</v>
      </c>
      <c r="I182" s="15" t="str">
        <f>VLOOKUP(G182,Programas!$T$2:$V$94,3,0)</f>
        <v>Contribución Patronal al Banco Popular y de Desarrollo Comunal</v>
      </c>
      <c r="J182" s="15" t="str">
        <f t="shared" si="16"/>
        <v>01</v>
      </c>
      <c r="K182" s="15" t="str">
        <f t="shared" si="17"/>
        <v>08</v>
      </c>
      <c r="L182" s="15" t="str">
        <f>VLOOKUP(K182,Programas!$A$2:$B$21,2,0)</f>
        <v>01 Sistema de Emergencias 9-1-1</v>
      </c>
      <c r="M182" s="15" t="str">
        <f>VLOOKUP($G182,Programas!$T$2:$AD$92,3,0)</f>
        <v>Contribución Patronal al Banco Popular y de Desarrollo Comunal</v>
      </c>
      <c r="N182" s="15" t="str">
        <f>VLOOKUP($G182,Programas!$T$2:$AD$92,4,0)</f>
        <v>1.1.1.2</v>
      </c>
      <c r="O182" s="15" t="str">
        <f>VLOOKUP($G182,Programas!$T$2:$AD$92,5,0)</f>
        <v>Contribuciones sociales</v>
      </c>
      <c r="P182" s="15" t="str">
        <f>VLOOKUP($G182,Programas!$T$2:$AD$92,6,0)</f>
        <v>1.1.1</v>
      </c>
      <c r="Q182" s="15" t="str">
        <f>VLOOKUP($G182,Programas!$T$2:$AD$92,7,0)</f>
        <v>REMUNERACIONES</v>
      </c>
      <c r="R182" s="15" t="str">
        <f>VLOOKUP($G182,Programas!$T$2:$AD$92,8,0)</f>
        <v>1.1</v>
      </c>
      <c r="S182" s="15" t="str">
        <f>VLOOKUP($G182,Programas!$T$2:$AD$92,9,0)</f>
        <v>GASTOS DE CONSUMO</v>
      </c>
      <c r="T182" s="15" t="str">
        <f>VLOOKUP($G182,Programas!$T$2:$AD$92,10,0)</f>
        <v>1</v>
      </c>
      <c r="U182" s="14">
        <v>503595.45999999996</v>
      </c>
      <c r="W182" s="19"/>
    </row>
    <row r="183" spans="1:23" hidden="1" x14ac:dyDescent="0.25">
      <c r="A183" s="15" t="str">
        <f t="shared" si="12"/>
        <v>0005-0</v>
      </c>
      <c r="B183" s="15" t="str">
        <f>VLOOKUP(A183,Programas!$I$2:$K$8,2,0)</f>
        <v>0 - Remuneraciones</v>
      </c>
      <c r="C183" s="15" t="str">
        <f t="shared" si="13"/>
        <v>0005-0-04</v>
      </c>
      <c r="D183" s="15" t="s">
        <v>835</v>
      </c>
      <c r="E183" s="15" t="str">
        <f>VLOOKUP(C183,Programas!$P$2:$Q$32,2,0)</f>
        <v>CONTRIBUCIONES PATRONALES AL DESARROLLO Y LA SEGURIDAD SOCIAL</v>
      </c>
      <c r="F183" s="112" t="s">
        <v>219</v>
      </c>
      <c r="G183" s="15" t="str">
        <f t="shared" si="14"/>
        <v>0005-0-04-05</v>
      </c>
      <c r="H183" s="15" t="str">
        <f t="shared" si="15"/>
        <v>0.04.05</v>
      </c>
      <c r="I183" s="15" t="str">
        <f>VLOOKUP(G183,Programas!$T$2:$V$94,3,0)</f>
        <v>Contribución Patronal al Banco Popular y de Desarrollo Comunal</v>
      </c>
      <c r="J183" s="15" t="str">
        <f t="shared" si="16"/>
        <v>01</v>
      </c>
      <c r="K183" s="15" t="str">
        <f t="shared" si="17"/>
        <v>09</v>
      </c>
      <c r="L183" s="15" t="str">
        <f>VLOOKUP(K183,Programas!$A$2:$B$21,2,0)</f>
        <v>01 Sistema de Emergencias 9-1-1</v>
      </c>
      <c r="M183" s="15" t="str">
        <f>VLOOKUP($G183,Programas!$T$2:$AD$92,3,0)</f>
        <v>Contribución Patronal al Banco Popular y de Desarrollo Comunal</v>
      </c>
      <c r="N183" s="15" t="str">
        <f>VLOOKUP($G183,Programas!$T$2:$AD$92,4,0)</f>
        <v>1.1.1.2</v>
      </c>
      <c r="O183" s="15" t="str">
        <f>VLOOKUP($G183,Programas!$T$2:$AD$92,5,0)</f>
        <v>Contribuciones sociales</v>
      </c>
      <c r="P183" s="15" t="str">
        <f>VLOOKUP($G183,Programas!$T$2:$AD$92,6,0)</f>
        <v>1.1.1</v>
      </c>
      <c r="Q183" s="15" t="str">
        <f>VLOOKUP($G183,Programas!$T$2:$AD$92,7,0)</f>
        <v>REMUNERACIONES</v>
      </c>
      <c r="R183" s="15" t="str">
        <f>VLOOKUP($G183,Programas!$T$2:$AD$92,8,0)</f>
        <v>1.1</v>
      </c>
      <c r="S183" s="15" t="str">
        <f>VLOOKUP($G183,Programas!$T$2:$AD$92,9,0)</f>
        <v>GASTOS DE CONSUMO</v>
      </c>
      <c r="T183" s="15" t="str">
        <f>VLOOKUP($G183,Programas!$T$2:$AD$92,10,0)</f>
        <v>1</v>
      </c>
      <c r="U183" s="14">
        <v>157950.49</v>
      </c>
      <c r="W183" s="19"/>
    </row>
    <row r="184" spans="1:23" hidden="1" x14ac:dyDescent="0.25">
      <c r="A184" s="15" t="str">
        <f t="shared" si="12"/>
        <v>0005-0</v>
      </c>
      <c r="B184" s="15" t="str">
        <f>VLOOKUP(A184,Programas!$I$2:$K$8,2,0)</f>
        <v>0 - Remuneraciones</v>
      </c>
      <c r="C184" s="15" t="str">
        <f t="shared" si="13"/>
        <v>0005-0-04</v>
      </c>
      <c r="D184" s="15" t="s">
        <v>835</v>
      </c>
      <c r="E184" s="15" t="str">
        <f>VLOOKUP(C184,Programas!$P$2:$Q$32,2,0)</f>
        <v>CONTRIBUCIONES PATRONALES AL DESARROLLO Y LA SEGURIDAD SOCIAL</v>
      </c>
      <c r="F184" s="112" t="s">
        <v>220</v>
      </c>
      <c r="G184" s="15" t="str">
        <f t="shared" si="14"/>
        <v>0005-0-04-05</v>
      </c>
      <c r="H184" s="15" t="str">
        <f t="shared" si="15"/>
        <v>0.04.05</v>
      </c>
      <c r="I184" s="15" t="str">
        <f>VLOOKUP(G184,Programas!$T$2:$V$94,3,0)</f>
        <v>Contribución Patronal al Banco Popular y de Desarrollo Comunal</v>
      </c>
      <c r="J184" s="15" t="str">
        <f t="shared" si="16"/>
        <v>01</v>
      </c>
      <c r="K184" s="15" t="str">
        <f t="shared" si="17"/>
        <v>10</v>
      </c>
      <c r="L184" s="15" t="str">
        <f>VLOOKUP(K184,Programas!$A$2:$B$21,2,0)</f>
        <v>01 Sistema de Emergencias 9-1-1</v>
      </c>
      <c r="M184" s="15" t="str">
        <f>VLOOKUP($G184,Programas!$T$2:$AD$92,3,0)</f>
        <v>Contribución Patronal al Banco Popular y de Desarrollo Comunal</v>
      </c>
      <c r="N184" s="15" t="str">
        <f>VLOOKUP($G184,Programas!$T$2:$AD$92,4,0)</f>
        <v>1.1.1.2</v>
      </c>
      <c r="O184" s="15" t="str">
        <f>VLOOKUP($G184,Programas!$T$2:$AD$92,5,0)</f>
        <v>Contribuciones sociales</v>
      </c>
      <c r="P184" s="15" t="str">
        <f>VLOOKUP($G184,Programas!$T$2:$AD$92,6,0)</f>
        <v>1.1.1</v>
      </c>
      <c r="Q184" s="15" t="str">
        <f>VLOOKUP($G184,Programas!$T$2:$AD$92,7,0)</f>
        <v>REMUNERACIONES</v>
      </c>
      <c r="R184" s="15" t="str">
        <f>VLOOKUP($G184,Programas!$T$2:$AD$92,8,0)</f>
        <v>1.1</v>
      </c>
      <c r="S184" s="15" t="str">
        <f>VLOOKUP($G184,Programas!$T$2:$AD$92,9,0)</f>
        <v>GASTOS DE CONSUMO</v>
      </c>
      <c r="T184" s="15" t="str">
        <f>VLOOKUP($G184,Programas!$T$2:$AD$92,10,0)</f>
        <v>1</v>
      </c>
      <c r="U184" s="14">
        <v>483311.49</v>
      </c>
      <c r="W184" s="19"/>
    </row>
    <row r="185" spans="1:23" hidden="1" x14ac:dyDescent="0.25">
      <c r="A185" s="15" t="str">
        <f t="shared" si="12"/>
        <v>0005-0</v>
      </c>
      <c r="B185" s="15" t="str">
        <f>VLOOKUP(A185,Programas!$I$2:$K$8,2,0)</f>
        <v>0 - Remuneraciones</v>
      </c>
      <c r="C185" s="15" t="str">
        <f t="shared" si="13"/>
        <v>0005-0-04</v>
      </c>
      <c r="D185" s="15" t="s">
        <v>835</v>
      </c>
      <c r="E185" s="15" t="str">
        <f>VLOOKUP(C185,Programas!$P$2:$Q$32,2,0)</f>
        <v>CONTRIBUCIONES PATRONALES AL DESARROLLO Y LA SEGURIDAD SOCIAL</v>
      </c>
      <c r="F185" s="112" t="s">
        <v>222</v>
      </c>
      <c r="G185" s="15" t="str">
        <f t="shared" si="14"/>
        <v>0005-0-04-05</v>
      </c>
      <c r="H185" s="15" t="str">
        <f t="shared" si="15"/>
        <v>0.04.05</v>
      </c>
      <c r="I185" s="15" t="str">
        <f>VLOOKUP(G185,Programas!$T$2:$V$94,3,0)</f>
        <v>Contribución Patronal al Banco Popular y de Desarrollo Comunal</v>
      </c>
      <c r="J185" s="15" t="str">
        <f t="shared" si="16"/>
        <v>01</v>
      </c>
      <c r="K185" s="15" t="str">
        <f t="shared" si="17"/>
        <v>12</v>
      </c>
      <c r="L185" s="15" t="str">
        <f>VLOOKUP(K185,Programas!$A$2:$B$21,2,0)</f>
        <v>01 Sistema de Emergencias 9-1-1</v>
      </c>
      <c r="M185" s="15" t="str">
        <f>VLOOKUP($G185,Programas!$T$2:$AD$92,3,0)</f>
        <v>Contribución Patronal al Banco Popular y de Desarrollo Comunal</v>
      </c>
      <c r="N185" s="15" t="str">
        <f>VLOOKUP($G185,Programas!$T$2:$AD$92,4,0)</f>
        <v>1.1.1.2</v>
      </c>
      <c r="O185" s="15" t="str">
        <f>VLOOKUP($G185,Programas!$T$2:$AD$92,5,0)</f>
        <v>Contribuciones sociales</v>
      </c>
      <c r="P185" s="15" t="str">
        <f>VLOOKUP($G185,Programas!$T$2:$AD$92,6,0)</f>
        <v>1.1.1</v>
      </c>
      <c r="Q185" s="15" t="str">
        <f>VLOOKUP($G185,Programas!$T$2:$AD$92,7,0)</f>
        <v>REMUNERACIONES</v>
      </c>
      <c r="R185" s="15" t="str">
        <f>VLOOKUP($G185,Programas!$T$2:$AD$92,8,0)</f>
        <v>1.1</v>
      </c>
      <c r="S185" s="15" t="str">
        <f>VLOOKUP($G185,Programas!$T$2:$AD$92,9,0)</f>
        <v>GASTOS DE CONSUMO</v>
      </c>
      <c r="T185" s="15" t="str">
        <f>VLOOKUP($G185,Programas!$T$2:$AD$92,10,0)</f>
        <v>1</v>
      </c>
      <c r="U185" s="14">
        <v>195028.94</v>
      </c>
      <c r="W185" s="19"/>
    </row>
    <row r="186" spans="1:23" hidden="1" x14ac:dyDescent="0.25">
      <c r="A186" s="15" t="str">
        <f t="shared" si="12"/>
        <v>0005-0</v>
      </c>
      <c r="B186" s="15" t="str">
        <f>VLOOKUP(A186,Programas!$I$2:$K$8,2,0)</f>
        <v>0 - Remuneraciones</v>
      </c>
      <c r="C186" s="15" t="str">
        <f t="shared" si="13"/>
        <v>0005-0-04</v>
      </c>
      <c r="D186" s="15" t="s">
        <v>835</v>
      </c>
      <c r="E186" s="15" t="str">
        <f>VLOOKUP(C186,Programas!$P$2:$Q$32,2,0)</f>
        <v>CONTRIBUCIONES PATRONALES AL DESARROLLO Y LA SEGURIDAD SOCIAL</v>
      </c>
      <c r="F186" s="112" t="s">
        <v>223</v>
      </c>
      <c r="G186" s="15" t="str">
        <f t="shared" si="14"/>
        <v>0005-0-04-05</v>
      </c>
      <c r="H186" s="15" t="str">
        <f t="shared" si="15"/>
        <v>0.04.05</v>
      </c>
      <c r="I186" s="15" t="str">
        <f>VLOOKUP(G186,Programas!$T$2:$V$94,3,0)</f>
        <v>Contribución Patronal al Banco Popular y de Desarrollo Comunal</v>
      </c>
      <c r="J186" s="15" t="str">
        <f t="shared" si="16"/>
        <v>01</v>
      </c>
      <c r="K186" s="15" t="str">
        <f t="shared" si="17"/>
        <v>13</v>
      </c>
      <c r="L186" s="15" t="str">
        <f>VLOOKUP(K186,Programas!$A$2:$B$21,2,0)</f>
        <v>01 Sistema de Emergencias 9-1-1</v>
      </c>
      <c r="M186" s="15" t="str">
        <f>VLOOKUP($G186,Programas!$T$2:$AD$92,3,0)</f>
        <v>Contribución Patronal al Banco Popular y de Desarrollo Comunal</v>
      </c>
      <c r="N186" s="15" t="str">
        <f>VLOOKUP($G186,Programas!$T$2:$AD$92,4,0)</f>
        <v>1.1.1.2</v>
      </c>
      <c r="O186" s="15" t="str">
        <f>VLOOKUP($G186,Programas!$T$2:$AD$92,5,0)</f>
        <v>Contribuciones sociales</v>
      </c>
      <c r="P186" s="15" t="str">
        <f>VLOOKUP($G186,Programas!$T$2:$AD$92,6,0)</f>
        <v>1.1.1</v>
      </c>
      <c r="Q186" s="15" t="str">
        <f>VLOOKUP($G186,Programas!$T$2:$AD$92,7,0)</f>
        <v>REMUNERACIONES</v>
      </c>
      <c r="R186" s="15" t="str">
        <f>VLOOKUP($G186,Programas!$T$2:$AD$92,8,0)</f>
        <v>1.1</v>
      </c>
      <c r="S186" s="15" t="str">
        <f>VLOOKUP($G186,Programas!$T$2:$AD$92,9,0)</f>
        <v>GASTOS DE CONSUMO</v>
      </c>
      <c r="T186" s="15" t="str">
        <f>VLOOKUP($G186,Programas!$T$2:$AD$92,10,0)</f>
        <v>1</v>
      </c>
      <c r="U186" s="14">
        <v>257056.27</v>
      </c>
      <c r="W186" s="19"/>
    </row>
    <row r="187" spans="1:23" hidden="1" x14ac:dyDescent="0.25">
      <c r="A187" s="15" t="str">
        <f t="shared" si="12"/>
        <v>0005-0</v>
      </c>
      <c r="B187" s="15" t="str">
        <f>VLOOKUP(A187,Programas!$I$2:$K$8,2,0)</f>
        <v>0 - Remuneraciones</v>
      </c>
      <c r="C187" s="15" t="str">
        <f t="shared" si="13"/>
        <v>0005-0-04</v>
      </c>
      <c r="D187" s="15" t="s">
        <v>835</v>
      </c>
      <c r="E187" s="15" t="str">
        <f>VLOOKUP(C187,Programas!$P$2:$Q$32,2,0)</f>
        <v>CONTRIBUCIONES PATRONALES AL DESARROLLO Y LA SEGURIDAD SOCIAL</v>
      </c>
      <c r="F187" s="112" t="s">
        <v>224</v>
      </c>
      <c r="G187" s="15" t="str">
        <f t="shared" si="14"/>
        <v>0005-0-04-05</v>
      </c>
      <c r="H187" s="15" t="str">
        <f t="shared" si="15"/>
        <v>0.04.05</v>
      </c>
      <c r="I187" s="15" t="str">
        <f>VLOOKUP(G187,Programas!$T$2:$V$94,3,0)</f>
        <v>Contribución Patronal al Banco Popular y de Desarrollo Comunal</v>
      </c>
      <c r="J187" s="15" t="str">
        <f t="shared" si="16"/>
        <v>01</v>
      </c>
      <c r="K187" s="15" t="str">
        <f t="shared" si="17"/>
        <v>14</v>
      </c>
      <c r="L187" s="15" t="str">
        <f>VLOOKUP(K187,Programas!$A$2:$B$21,2,0)</f>
        <v>01 Sistema de Emergencias 9-1-1</v>
      </c>
      <c r="M187" s="15" t="str">
        <f>VLOOKUP($G187,Programas!$T$2:$AD$92,3,0)</f>
        <v>Contribución Patronal al Banco Popular y de Desarrollo Comunal</v>
      </c>
      <c r="N187" s="15" t="str">
        <f>VLOOKUP($G187,Programas!$T$2:$AD$92,4,0)</f>
        <v>1.1.1.2</v>
      </c>
      <c r="O187" s="15" t="str">
        <f>VLOOKUP($G187,Programas!$T$2:$AD$92,5,0)</f>
        <v>Contribuciones sociales</v>
      </c>
      <c r="P187" s="15" t="str">
        <f>VLOOKUP($G187,Programas!$T$2:$AD$92,6,0)</f>
        <v>1.1.1</v>
      </c>
      <c r="Q187" s="15" t="str">
        <f>VLOOKUP($G187,Programas!$T$2:$AD$92,7,0)</f>
        <v>REMUNERACIONES</v>
      </c>
      <c r="R187" s="15" t="str">
        <f>VLOOKUP($G187,Programas!$T$2:$AD$92,8,0)</f>
        <v>1.1</v>
      </c>
      <c r="S187" s="15" t="str">
        <f>VLOOKUP($G187,Programas!$T$2:$AD$92,9,0)</f>
        <v>GASTOS DE CONSUMO</v>
      </c>
      <c r="T187" s="15" t="str">
        <f>VLOOKUP($G187,Programas!$T$2:$AD$92,10,0)</f>
        <v>1</v>
      </c>
      <c r="U187" s="14">
        <v>6697381.5399999991</v>
      </c>
      <c r="W187" s="19"/>
    </row>
    <row r="188" spans="1:23" hidden="1" x14ac:dyDescent="0.25">
      <c r="A188" s="15" t="str">
        <f t="shared" si="12"/>
        <v>0005-0</v>
      </c>
      <c r="B188" s="15" t="str">
        <f>VLOOKUP(A188,Programas!$I$2:$K$8,2,0)</f>
        <v>0 - Remuneraciones</v>
      </c>
      <c r="C188" s="15" t="str">
        <f t="shared" si="13"/>
        <v>0005-0-04</v>
      </c>
      <c r="D188" s="15" t="s">
        <v>835</v>
      </c>
      <c r="E188" s="15" t="str">
        <f>VLOOKUP(C188,Programas!$P$2:$Q$32,2,0)</f>
        <v>CONTRIBUCIONES PATRONALES AL DESARROLLO Y LA SEGURIDAD SOCIAL</v>
      </c>
      <c r="F188" s="112" t="s">
        <v>225</v>
      </c>
      <c r="G188" s="15" t="str">
        <f t="shared" si="14"/>
        <v>0005-0-04-05</v>
      </c>
      <c r="H188" s="15" t="str">
        <f t="shared" si="15"/>
        <v>0.04.05</v>
      </c>
      <c r="I188" s="15" t="str">
        <f>VLOOKUP(G188,Programas!$T$2:$V$94,3,0)</f>
        <v>Contribución Patronal al Banco Popular y de Desarrollo Comunal</v>
      </c>
      <c r="J188" s="15" t="str">
        <f t="shared" si="16"/>
        <v>01</v>
      </c>
      <c r="K188" s="15" t="str">
        <f t="shared" si="17"/>
        <v>15</v>
      </c>
      <c r="L188" s="15" t="str">
        <f>VLOOKUP(K188,Programas!$A$2:$B$21,2,0)</f>
        <v>01 Sistema de Emergencias 9-1-1</v>
      </c>
      <c r="M188" s="15" t="str">
        <f>VLOOKUP($G188,Programas!$T$2:$AD$92,3,0)</f>
        <v>Contribución Patronal al Banco Popular y de Desarrollo Comunal</v>
      </c>
      <c r="N188" s="15" t="str">
        <f>VLOOKUP($G188,Programas!$T$2:$AD$92,4,0)</f>
        <v>1.1.1.2</v>
      </c>
      <c r="O188" s="15" t="str">
        <f>VLOOKUP($G188,Programas!$T$2:$AD$92,5,0)</f>
        <v>Contribuciones sociales</v>
      </c>
      <c r="P188" s="15" t="str">
        <f>VLOOKUP($G188,Programas!$T$2:$AD$92,6,0)</f>
        <v>1.1.1</v>
      </c>
      <c r="Q188" s="15" t="str">
        <f>VLOOKUP($G188,Programas!$T$2:$AD$92,7,0)</f>
        <v>REMUNERACIONES</v>
      </c>
      <c r="R188" s="15" t="str">
        <f>VLOOKUP($G188,Programas!$T$2:$AD$92,8,0)</f>
        <v>1.1</v>
      </c>
      <c r="S188" s="15" t="str">
        <f>VLOOKUP($G188,Programas!$T$2:$AD$92,9,0)</f>
        <v>GASTOS DE CONSUMO</v>
      </c>
      <c r="T188" s="15" t="str">
        <f>VLOOKUP($G188,Programas!$T$2:$AD$92,10,0)</f>
        <v>1</v>
      </c>
      <c r="U188" s="14">
        <v>685991.83000000007</v>
      </c>
      <c r="W188" s="19"/>
    </row>
    <row r="189" spans="1:23" hidden="1" x14ac:dyDescent="0.25">
      <c r="A189" s="15" t="str">
        <f t="shared" si="12"/>
        <v>0005-0</v>
      </c>
      <c r="B189" s="15" t="str">
        <f>VLOOKUP(A189,Programas!$I$2:$K$8,2,0)</f>
        <v>0 - Remuneraciones</v>
      </c>
      <c r="C189" s="15" t="str">
        <f t="shared" si="13"/>
        <v>0005-0-04</v>
      </c>
      <c r="D189" s="15" t="s">
        <v>835</v>
      </c>
      <c r="E189" s="15" t="str">
        <f>VLOOKUP(C189,Programas!$P$2:$Q$32,2,0)</f>
        <v>CONTRIBUCIONES PATRONALES AL DESARROLLO Y LA SEGURIDAD SOCIAL</v>
      </c>
      <c r="F189" s="112" t="s">
        <v>226</v>
      </c>
      <c r="G189" s="15" t="str">
        <f t="shared" si="14"/>
        <v>0005-0-04-05</v>
      </c>
      <c r="H189" s="15" t="str">
        <f t="shared" si="15"/>
        <v>0.04.05</v>
      </c>
      <c r="I189" s="15" t="str">
        <f>VLOOKUP(G189,Programas!$T$2:$V$94,3,0)</f>
        <v>Contribución Patronal al Banco Popular y de Desarrollo Comunal</v>
      </c>
      <c r="J189" s="15" t="str">
        <f t="shared" si="16"/>
        <v>01</v>
      </c>
      <c r="K189" s="15" t="str">
        <f t="shared" si="17"/>
        <v>16</v>
      </c>
      <c r="L189" s="15" t="str">
        <f>VLOOKUP(K189,Programas!$A$2:$B$21,2,0)</f>
        <v>01 Sistema de Emergencias 9-1-1</v>
      </c>
      <c r="M189" s="15" t="str">
        <f>VLOOKUP($G189,Programas!$T$2:$AD$92,3,0)</f>
        <v>Contribución Patronal al Banco Popular y de Desarrollo Comunal</v>
      </c>
      <c r="N189" s="15" t="str">
        <f>VLOOKUP($G189,Programas!$T$2:$AD$92,4,0)</f>
        <v>1.1.1.2</v>
      </c>
      <c r="O189" s="15" t="str">
        <f>VLOOKUP($G189,Programas!$T$2:$AD$92,5,0)</f>
        <v>Contribuciones sociales</v>
      </c>
      <c r="P189" s="15" t="str">
        <f>VLOOKUP($G189,Programas!$T$2:$AD$92,6,0)</f>
        <v>1.1.1</v>
      </c>
      <c r="Q189" s="15" t="str">
        <f>VLOOKUP($G189,Programas!$T$2:$AD$92,7,0)</f>
        <v>REMUNERACIONES</v>
      </c>
      <c r="R189" s="15" t="str">
        <f>VLOOKUP($G189,Programas!$T$2:$AD$92,8,0)</f>
        <v>1.1</v>
      </c>
      <c r="S189" s="15" t="str">
        <f>VLOOKUP($G189,Programas!$T$2:$AD$92,9,0)</f>
        <v>GASTOS DE CONSUMO</v>
      </c>
      <c r="T189" s="15" t="str">
        <f>VLOOKUP($G189,Programas!$T$2:$AD$92,10,0)</f>
        <v>1</v>
      </c>
      <c r="U189" s="14">
        <v>210240.72399999999</v>
      </c>
      <c r="W189" s="19"/>
    </row>
    <row r="190" spans="1:23" hidden="1" x14ac:dyDescent="0.25">
      <c r="A190" s="15" t="str">
        <f t="shared" si="12"/>
        <v>0005-0</v>
      </c>
      <c r="B190" s="15" t="str">
        <f>VLOOKUP(A190,Programas!$I$2:$K$8,2,0)</f>
        <v>0 - Remuneraciones</v>
      </c>
      <c r="C190" s="15" t="str">
        <f t="shared" si="13"/>
        <v>0005-0-04</v>
      </c>
      <c r="D190" s="15" t="s">
        <v>835</v>
      </c>
      <c r="E190" s="15" t="str">
        <f>VLOOKUP(C190,Programas!$P$2:$Q$32,2,0)</f>
        <v>CONTRIBUCIONES PATRONALES AL DESARROLLO Y LA SEGURIDAD SOCIAL</v>
      </c>
      <c r="F190" s="112" t="s">
        <v>227</v>
      </c>
      <c r="G190" s="15" t="str">
        <f t="shared" si="14"/>
        <v>0005-0-04-05</v>
      </c>
      <c r="H190" s="15" t="str">
        <f t="shared" si="15"/>
        <v>0.04.05</v>
      </c>
      <c r="I190" s="15" t="str">
        <f>VLOOKUP(G190,Programas!$T$2:$V$94,3,0)</f>
        <v>Contribución Patronal al Banco Popular y de Desarrollo Comunal</v>
      </c>
      <c r="J190" s="15" t="str">
        <f t="shared" si="16"/>
        <v>01</v>
      </c>
      <c r="K190" s="15" t="str">
        <f t="shared" si="17"/>
        <v>18</v>
      </c>
      <c r="L190" s="15" t="str">
        <f>VLOOKUP(K190,Programas!$A$2:$B$21,2,0)</f>
        <v>01 Sistema de Emergencias 9-1-1</v>
      </c>
      <c r="M190" s="15" t="str">
        <f>VLOOKUP($G190,Programas!$T$2:$AD$92,3,0)</f>
        <v>Contribución Patronal al Banco Popular y de Desarrollo Comunal</v>
      </c>
      <c r="N190" s="15" t="str">
        <f>VLOOKUP($G190,Programas!$T$2:$AD$92,4,0)</f>
        <v>1.1.1.2</v>
      </c>
      <c r="O190" s="15" t="str">
        <f>VLOOKUP($G190,Programas!$T$2:$AD$92,5,0)</f>
        <v>Contribuciones sociales</v>
      </c>
      <c r="P190" s="15" t="str">
        <f>VLOOKUP($G190,Programas!$T$2:$AD$92,6,0)</f>
        <v>1.1.1</v>
      </c>
      <c r="Q190" s="15" t="str">
        <f>VLOOKUP($G190,Programas!$T$2:$AD$92,7,0)</f>
        <v>REMUNERACIONES</v>
      </c>
      <c r="R190" s="15" t="str">
        <f>VLOOKUP($G190,Programas!$T$2:$AD$92,8,0)</f>
        <v>1.1</v>
      </c>
      <c r="S190" s="15" t="str">
        <f>VLOOKUP($G190,Programas!$T$2:$AD$92,9,0)</f>
        <v>GASTOS DE CONSUMO</v>
      </c>
      <c r="T190" s="15" t="str">
        <f>VLOOKUP($G190,Programas!$T$2:$AD$92,10,0)</f>
        <v>1</v>
      </c>
      <c r="U190" s="14">
        <v>184297.84</v>
      </c>
      <c r="W190" s="19"/>
    </row>
    <row r="191" spans="1:23" hidden="1" x14ac:dyDescent="0.25">
      <c r="A191" s="15" t="str">
        <f t="shared" si="12"/>
        <v>0005-0</v>
      </c>
      <c r="B191" s="15" t="str">
        <f>VLOOKUP(A191,Programas!$I$2:$K$8,2,0)</f>
        <v>0 - Remuneraciones</v>
      </c>
      <c r="C191" s="15" t="str">
        <f t="shared" si="13"/>
        <v>0005-0-04</v>
      </c>
      <c r="D191" s="15" t="s">
        <v>835</v>
      </c>
      <c r="E191" s="15" t="str">
        <f>VLOOKUP(C191,Programas!$P$2:$Q$32,2,0)</f>
        <v>CONTRIBUCIONES PATRONALES AL DESARROLLO Y LA SEGURIDAD SOCIAL</v>
      </c>
      <c r="F191" s="112" t="s">
        <v>228</v>
      </c>
      <c r="G191" s="15" t="str">
        <f t="shared" si="14"/>
        <v>0005-0-04-05</v>
      </c>
      <c r="H191" s="15" t="str">
        <f t="shared" si="15"/>
        <v>0.04.05</v>
      </c>
      <c r="I191" s="15" t="str">
        <f>VLOOKUP(G191,Programas!$T$2:$V$94,3,0)</f>
        <v>Contribución Patronal al Banco Popular y de Desarrollo Comunal</v>
      </c>
      <c r="J191" s="15" t="str">
        <f t="shared" si="16"/>
        <v>01</v>
      </c>
      <c r="K191" s="15" t="str">
        <f t="shared" si="17"/>
        <v>19</v>
      </c>
      <c r="L191" s="15" t="str">
        <f>VLOOKUP(K191,Programas!$A$2:$B$21,2,0)</f>
        <v>01 Sistema de Emergencias 9-1-1</v>
      </c>
      <c r="M191" s="15" t="str">
        <f>VLOOKUP($G191,Programas!$T$2:$AD$92,3,0)</f>
        <v>Contribución Patronal al Banco Popular y de Desarrollo Comunal</v>
      </c>
      <c r="N191" s="15" t="str">
        <f>VLOOKUP($G191,Programas!$T$2:$AD$92,4,0)</f>
        <v>1.1.1.2</v>
      </c>
      <c r="O191" s="15" t="str">
        <f>VLOOKUP($G191,Programas!$T$2:$AD$92,5,0)</f>
        <v>Contribuciones sociales</v>
      </c>
      <c r="P191" s="15" t="str">
        <f>VLOOKUP($G191,Programas!$T$2:$AD$92,6,0)</f>
        <v>1.1.1</v>
      </c>
      <c r="Q191" s="15" t="str">
        <f>VLOOKUP($G191,Programas!$T$2:$AD$92,7,0)</f>
        <v>REMUNERACIONES</v>
      </c>
      <c r="R191" s="15" t="str">
        <f>VLOOKUP($G191,Programas!$T$2:$AD$92,8,0)</f>
        <v>1.1</v>
      </c>
      <c r="S191" s="15" t="str">
        <f>VLOOKUP($G191,Programas!$T$2:$AD$92,9,0)</f>
        <v>GASTOS DE CONSUMO</v>
      </c>
      <c r="T191" s="15" t="str">
        <f>VLOOKUP($G191,Programas!$T$2:$AD$92,10,0)</f>
        <v>1</v>
      </c>
      <c r="U191" s="14">
        <v>93395.05</v>
      </c>
      <c r="W191" s="19"/>
    </row>
    <row r="192" spans="1:23" hidden="1" x14ac:dyDescent="0.25">
      <c r="A192" s="15" t="str">
        <f t="shared" si="12"/>
        <v>0005-0</v>
      </c>
      <c r="B192" s="15" t="str">
        <f>VLOOKUP(A192,Programas!$I$2:$K$8,2,0)</f>
        <v>0 - Remuneraciones</v>
      </c>
      <c r="C192" s="15" t="str">
        <f t="shared" si="13"/>
        <v>0005-0-04</v>
      </c>
      <c r="D192" s="15" t="s">
        <v>835</v>
      </c>
      <c r="E192" s="15" t="str">
        <f>VLOOKUP(C192,Programas!$P$2:$Q$32,2,0)</f>
        <v>CONTRIBUCIONES PATRONALES AL DESARROLLO Y LA SEGURIDAD SOCIAL</v>
      </c>
      <c r="F192" s="112" t="s">
        <v>229</v>
      </c>
      <c r="G192" s="15" t="str">
        <f t="shared" si="14"/>
        <v>0005-0-04-05</v>
      </c>
      <c r="H192" s="15" t="str">
        <f t="shared" si="15"/>
        <v>0.04.05</v>
      </c>
      <c r="I192" s="15" t="str">
        <f>VLOOKUP(G192,Programas!$T$2:$V$94,3,0)</f>
        <v>Contribución Patronal al Banco Popular y de Desarrollo Comunal</v>
      </c>
      <c r="J192" s="15" t="str">
        <f t="shared" si="16"/>
        <v>01</v>
      </c>
      <c r="K192" s="15" t="str">
        <f t="shared" si="17"/>
        <v>20</v>
      </c>
      <c r="L192" s="15" t="str">
        <f>VLOOKUP(K192,Programas!$A$2:$B$21,2,0)</f>
        <v>01 Sistema de Emergencias 9-1-1</v>
      </c>
      <c r="M192" s="15" t="str">
        <f>VLOOKUP($G192,Programas!$T$2:$AD$92,3,0)</f>
        <v>Contribución Patronal al Banco Popular y de Desarrollo Comunal</v>
      </c>
      <c r="N192" s="15" t="str">
        <f>VLOOKUP($G192,Programas!$T$2:$AD$92,4,0)</f>
        <v>1.1.1.2</v>
      </c>
      <c r="O192" s="15" t="str">
        <f>VLOOKUP($G192,Programas!$T$2:$AD$92,5,0)</f>
        <v>Contribuciones sociales</v>
      </c>
      <c r="P192" s="15" t="str">
        <f>VLOOKUP($G192,Programas!$T$2:$AD$92,6,0)</f>
        <v>1.1.1</v>
      </c>
      <c r="Q192" s="15" t="str">
        <f>VLOOKUP($G192,Programas!$T$2:$AD$92,7,0)</f>
        <v>REMUNERACIONES</v>
      </c>
      <c r="R192" s="15" t="str">
        <f>VLOOKUP($G192,Programas!$T$2:$AD$92,8,0)</f>
        <v>1.1</v>
      </c>
      <c r="S192" s="15" t="str">
        <f>VLOOKUP($G192,Programas!$T$2:$AD$92,9,0)</f>
        <v>GASTOS DE CONSUMO</v>
      </c>
      <c r="T192" s="15" t="str">
        <f>VLOOKUP($G192,Programas!$T$2:$AD$92,10,0)</f>
        <v>1</v>
      </c>
      <c r="U192" s="14">
        <v>31910.11</v>
      </c>
      <c r="W192" s="19"/>
    </row>
    <row r="193" spans="1:23" hidden="1" x14ac:dyDescent="0.25">
      <c r="A193" s="15" t="str">
        <f t="shared" si="12"/>
        <v>0005-0</v>
      </c>
      <c r="B193" s="15" t="str">
        <f>VLOOKUP(A193,Programas!$I$2:$K$8,2,0)</f>
        <v>0 - Remuneraciones</v>
      </c>
      <c r="C193" s="15" t="str">
        <f t="shared" si="13"/>
        <v>0005-0-05</v>
      </c>
      <c r="D193" s="15" t="s">
        <v>836</v>
      </c>
      <c r="E193" s="15" t="str">
        <f>VLOOKUP(C193,Programas!$P$2:$Q$32,2,0)</f>
        <v>CONTRIBUCIONES PATRONALES A FONDOS DE PENSIONES Y OTROS FONDOS DE CAPITALIZACIÓN</v>
      </c>
      <c r="F193" s="112" t="s">
        <v>230</v>
      </c>
      <c r="G193" s="15" t="str">
        <f t="shared" si="14"/>
        <v>0005-0-05-01</v>
      </c>
      <c r="H193" s="15" t="str">
        <f t="shared" si="15"/>
        <v>0.05.01</v>
      </c>
      <c r="I193" s="15" t="str">
        <f>VLOOKUP(G193,Programas!$T$2:$V$94,3,0)</f>
        <v>Contribución Patronal al Seguro de Pensiones de la Caja Costarricense de Seguro Social</v>
      </c>
      <c r="J193" s="15" t="str">
        <f t="shared" si="16"/>
        <v>01</v>
      </c>
      <c r="K193" s="15" t="str">
        <f t="shared" si="17"/>
        <v>01</v>
      </c>
      <c r="L193" s="15" t="str">
        <f>VLOOKUP(K193,Programas!$A$2:$B$21,2,0)</f>
        <v>01 Sistema de Emergencias 9-1-1</v>
      </c>
      <c r="M193" s="15" t="str">
        <f>VLOOKUP($G193,Programas!$T$2:$AD$92,3,0)</f>
        <v>Contribución Patronal al Seguro de Pensiones de la Caja Costarricense de Seguro Social</v>
      </c>
      <c r="N193" s="15" t="str">
        <f>VLOOKUP($G193,Programas!$T$2:$AD$92,4,0)</f>
        <v>1.1.1.2</v>
      </c>
      <c r="O193" s="15" t="str">
        <f>VLOOKUP($G193,Programas!$T$2:$AD$92,5,0)</f>
        <v>Contribuciones sociales</v>
      </c>
      <c r="P193" s="15" t="str">
        <f>VLOOKUP($G193,Programas!$T$2:$AD$92,6,0)</f>
        <v>1.1.1</v>
      </c>
      <c r="Q193" s="15" t="str">
        <f>VLOOKUP($G193,Programas!$T$2:$AD$92,7,0)</f>
        <v>REMUNERACIONES</v>
      </c>
      <c r="R193" s="15" t="str">
        <f>VLOOKUP($G193,Programas!$T$2:$AD$92,8,0)</f>
        <v>1.1</v>
      </c>
      <c r="S193" s="15" t="str">
        <f>VLOOKUP($G193,Programas!$T$2:$AD$92,9,0)</f>
        <v>GASTOS DE CONSUMO</v>
      </c>
      <c r="T193" s="15" t="str">
        <f>VLOOKUP($G193,Programas!$T$2:$AD$92,10,0)</f>
        <v>1</v>
      </c>
      <c r="U193" s="14">
        <v>2520539.7200000002</v>
      </c>
      <c r="W193" s="19"/>
    </row>
    <row r="194" spans="1:23" hidden="1" x14ac:dyDescent="0.25">
      <c r="A194" s="15" t="str">
        <f t="shared" si="12"/>
        <v>0005-0</v>
      </c>
      <c r="B194" s="15" t="str">
        <f>VLOOKUP(A194,Programas!$I$2:$K$8,2,0)</f>
        <v>0 - Remuneraciones</v>
      </c>
      <c r="C194" s="15" t="str">
        <f t="shared" si="13"/>
        <v>0005-0-05</v>
      </c>
      <c r="D194" s="15" t="s">
        <v>836</v>
      </c>
      <c r="E194" s="15" t="str">
        <f>VLOOKUP(C194,Programas!$P$2:$Q$32,2,0)</f>
        <v>CONTRIBUCIONES PATRONALES A FONDOS DE PENSIONES Y OTROS FONDOS DE CAPITALIZACIÓN</v>
      </c>
      <c r="F194" s="112" t="s">
        <v>231</v>
      </c>
      <c r="G194" s="15" t="str">
        <f t="shared" si="14"/>
        <v>0005-0-05-01</v>
      </c>
      <c r="H194" s="15" t="str">
        <f t="shared" si="15"/>
        <v>0.05.01</v>
      </c>
      <c r="I194" s="15" t="str">
        <f>VLOOKUP(G194,Programas!$T$2:$V$94,3,0)</f>
        <v>Contribución Patronal al Seguro de Pensiones de la Caja Costarricense de Seguro Social</v>
      </c>
      <c r="J194" s="15" t="str">
        <f t="shared" si="16"/>
        <v>01</v>
      </c>
      <c r="K194" s="15" t="str">
        <f t="shared" si="17"/>
        <v>02</v>
      </c>
      <c r="L194" s="15" t="str">
        <f>VLOOKUP(K194,Programas!$A$2:$B$21,2,0)</f>
        <v>01 Sistema de Emergencias 9-1-1</v>
      </c>
      <c r="M194" s="15" t="str">
        <f>VLOOKUP($G194,Programas!$T$2:$AD$92,3,0)</f>
        <v>Contribución Patronal al Seguro de Pensiones de la Caja Costarricense de Seguro Social</v>
      </c>
      <c r="N194" s="15" t="str">
        <f>VLOOKUP($G194,Programas!$T$2:$AD$92,4,0)</f>
        <v>1.1.1.2</v>
      </c>
      <c r="O194" s="15" t="str">
        <f>VLOOKUP($G194,Programas!$T$2:$AD$92,5,0)</f>
        <v>Contribuciones sociales</v>
      </c>
      <c r="P194" s="15" t="str">
        <f>VLOOKUP($G194,Programas!$T$2:$AD$92,6,0)</f>
        <v>1.1.1</v>
      </c>
      <c r="Q194" s="15" t="str">
        <f>VLOOKUP($G194,Programas!$T$2:$AD$92,7,0)</f>
        <v>REMUNERACIONES</v>
      </c>
      <c r="R194" s="15" t="str">
        <f>VLOOKUP($G194,Programas!$T$2:$AD$92,8,0)</f>
        <v>1.1</v>
      </c>
      <c r="S194" s="15" t="str">
        <f>VLOOKUP($G194,Programas!$T$2:$AD$92,9,0)</f>
        <v>GASTOS DE CONSUMO</v>
      </c>
      <c r="T194" s="15" t="str">
        <f>VLOOKUP($G194,Programas!$T$2:$AD$92,10,0)</f>
        <v>1</v>
      </c>
      <c r="U194" s="14">
        <v>955470.16</v>
      </c>
      <c r="W194" s="19"/>
    </row>
    <row r="195" spans="1:23" hidden="1" x14ac:dyDescent="0.25">
      <c r="A195" s="15" t="str">
        <f t="shared" ref="A195:A258" si="18">MID(F195,1,6)</f>
        <v>0005-0</v>
      </c>
      <c r="B195" s="15" t="str">
        <f>VLOOKUP(A195,Programas!$I$2:$K$8,2,0)</f>
        <v>0 - Remuneraciones</v>
      </c>
      <c r="C195" s="15" t="str">
        <f t="shared" ref="C195:C258" si="19">MID(F195,1,9)</f>
        <v>0005-0-05</v>
      </c>
      <c r="D195" s="15" t="s">
        <v>836</v>
      </c>
      <c r="E195" s="15" t="str">
        <f>VLOOKUP(C195,Programas!$P$2:$Q$32,2,0)</f>
        <v>CONTRIBUCIONES PATRONALES A FONDOS DE PENSIONES Y OTROS FONDOS DE CAPITALIZACIÓN</v>
      </c>
      <c r="F195" s="112" t="s">
        <v>232</v>
      </c>
      <c r="G195" s="15" t="str">
        <f t="shared" ref="G195:G258" si="20">MID(F195,1,12)</f>
        <v>0005-0-05-01</v>
      </c>
      <c r="H195" s="15" t="str">
        <f t="shared" ref="H195:H258" si="21">MID(G195,6,1)&amp;"."&amp;MID(G195,8,2)&amp;"."&amp;MID(G195,11,2)</f>
        <v>0.05.01</v>
      </c>
      <c r="I195" s="15" t="str">
        <f>VLOOKUP(G195,Programas!$T$2:$V$94,3,0)</f>
        <v>Contribución Patronal al Seguro de Pensiones de la Caja Costarricense de Seguro Social</v>
      </c>
      <c r="J195" s="15" t="str">
        <f t="shared" ref="J195:J258" si="22">MID(F195,14,2)</f>
        <v>01</v>
      </c>
      <c r="K195" s="15" t="str">
        <f t="shared" ref="K195:K258" si="23">MID(F195,20,2)</f>
        <v>03</v>
      </c>
      <c r="L195" s="15" t="str">
        <f>VLOOKUP(K195,Programas!$A$2:$B$21,2,0)</f>
        <v>01 Sistema de Emergencias 9-1-1</v>
      </c>
      <c r="M195" s="15" t="str">
        <f>VLOOKUP($G195,Programas!$T$2:$AD$92,3,0)</f>
        <v>Contribución Patronal al Seguro de Pensiones de la Caja Costarricense de Seguro Social</v>
      </c>
      <c r="N195" s="15" t="str">
        <f>VLOOKUP($G195,Programas!$T$2:$AD$92,4,0)</f>
        <v>1.1.1.2</v>
      </c>
      <c r="O195" s="15" t="str">
        <f>VLOOKUP($G195,Programas!$T$2:$AD$92,5,0)</f>
        <v>Contribuciones sociales</v>
      </c>
      <c r="P195" s="15" t="str">
        <f>VLOOKUP($G195,Programas!$T$2:$AD$92,6,0)</f>
        <v>1.1.1</v>
      </c>
      <c r="Q195" s="15" t="str">
        <f>VLOOKUP($G195,Programas!$T$2:$AD$92,7,0)</f>
        <v>REMUNERACIONES</v>
      </c>
      <c r="R195" s="15" t="str">
        <f>VLOOKUP($G195,Programas!$T$2:$AD$92,8,0)</f>
        <v>1.1</v>
      </c>
      <c r="S195" s="15" t="str">
        <f>VLOOKUP($G195,Programas!$T$2:$AD$92,9,0)</f>
        <v>GASTOS DE CONSUMO</v>
      </c>
      <c r="T195" s="15" t="str">
        <f>VLOOKUP($G195,Programas!$T$2:$AD$92,10,0)</f>
        <v>1</v>
      </c>
      <c r="U195" s="14">
        <v>1843539.9000000001</v>
      </c>
      <c r="W195" s="19"/>
    </row>
    <row r="196" spans="1:23" hidden="1" x14ac:dyDescent="0.25">
      <c r="A196" s="15" t="str">
        <f t="shared" si="18"/>
        <v>0005-0</v>
      </c>
      <c r="B196" s="15" t="str">
        <f>VLOOKUP(A196,Programas!$I$2:$K$8,2,0)</f>
        <v>0 - Remuneraciones</v>
      </c>
      <c r="C196" s="15" t="str">
        <f t="shared" si="19"/>
        <v>0005-0-05</v>
      </c>
      <c r="D196" s="15" t="s">
        <v>836</v>
      </c>
      <c r="E196" s="15" t="str">
        <f>VLOOKUP(C196,Programas!$P$2:$Q$32,2,0)</f>
        <v>CONTRIBUCIONES PATRONALES A FONDOS DE PENSIONES Y OTROS FONDOS DE CAPITALIZACIÓN</v>
      </c>
      <c r="F196" s="112" t="s">
        <v>233</v>
      </c>
      <c r="G196" s="15" t="str">
        <f t="shared" si="20"/>
        <v>0005-0-05-01</v>
      </c>
      <c r="H196" s="15" t="str">
        <f t="shared" si="21"/>
        <v>0.05.01</v>
      </c>
      <c r="I196" s="15" t="str">
        <f>VLOOKUP(G196,Programas!$T$2:$V$94,3,0)</f>
        <v>Contribución Patronal al Seguro de Pensiones de la Caja Costarricense de Seguro Social</v>
      </c>
      <c r="J196" s="15" t="str">
        <f t="shared" si="22"/>
        <v>01</v>
      </c>
      <c r="K196" s="15" t="str">
        <f t="shared" si="23"/>
        <v>04</v>
      </c>
      <c r="L196" s="15" t="str">
        <f>VLOOKUP(K196,Programas!$A$2:$B$21,2,0)</f>
        <v>01 Sistema de Emergencias 9-1-1</v>
      </c>
      <c r="M196" s="15" t="str">
        <f>VLOOKUP($G196,Programas!$T$2:$AD$92,3,0)</f>
        <v>Contribución Patronal al Seguro de Pensiones de la Caja Costarricense de Seguro Social</v>
      </c>
      <c r="N196" s="15" t="str">
        <f>VLOOKUP($G196,Programas!$T$2:$AD$92,4,0)</f>
        <v>1.1.1.2</v>
      </c>
      <c r="O196" s="15" t="str">
        <f>VLOOKUP($G196,Programas!$T$2:$AD$92,5,0)</f>
        <v>Contribuciones sociales</v>
      </c>
      <c r="P196" s="15" t="str">
        <f>VLOOKUP($G196,Programas!$T$2:$AD$92,6,0)</f>
        <v>1.1.1</v>
      </c>
      <c r="Q196" s="15" t="str">
        <f>VLOOKUP($G196,Programas!$T$2:$AD$92,7,0)</f>
        <v>REMUNERACIONES</v>
      </c>
      <c r="R196" s="15" t="str">
        <f>VLOOKUP($G196,Programas!$T$2:$AD$92,8,0)</f>
        <v>1.1</v>
      </c>
      <c r="S196" s="15" t="str">
        <f>VLOOKUP($G196,Programas!$T$2:$AD$92,9,0)</f>
        <v>GASTOS DE CONSUMO</v>
      </c>
      <c r="T196" s="15" t="str">
        <f>VLOOKUP($G196,Programas!$T$2:$AD$92,10,0)</f>
        <v>1</v>
      </c>
      <c r="U196" s="14">
        <v>3918185.5200000005</v>
      </c>
      <c r="W196" s="19"/>
    </row>
    <row r="197" spans="1:23" hidden="1" x14ac:dyDescent="0.25">
      <c r="A197" s="15" t="str">
        <f t="shared" si="18"/>
        <v>0005-0</v>
      </c>
      <c r="B197" s="15" t="str">
        <f>VLOOKUP(A197,Programas!$I$2:$K$8,2,0)</f>
        <v>0 - Remuneraciones</v>
      </c>
      <c r="C197" s="15" t="str">
        <f t="shared" si="19"/>
        <v>0005-0-05</v>
      </c>
      <c r="D197" s="15" t="s">
        <v>836</v>
      </c>
      <c r="E197" s="15" t="str">
        <f>VLOOKUP(C197,Programas!$P$2:$Q$32,2,0)</f>
        <v>CONTRIBUCIONES PATRONALES A FONDOS DE PENSIONES Y OTROS FONDOS DE CAPITALIZACIÓN</v>
      </c>
      <c r="F197" s="112" t="s">
        <v>234</v>
      </c>
      <c r="G197" s="15" t="str">
        <f t="shared" si="20"/>
        <v>0005-0-05-01</v>
      </c>
      <c r="H197" s="15" t="str">
        <f t="shared" si="21"/>
        <v>0.05.01</v>
      </c>
      <c r="I197" s="15" t="str">
        <f>VLOOKUP(G197,Programas!$T$2:$V$94,3,0)</f>
        <v>Contribución Patronal al Seguro de Pensiones de la Caja Costarricense de Seguro Social</v>
      </c>
      <c r="J197" s="15" t="str">
        <f t="shared" si="22"/>
        <v>01</v>
      </c>
      <c r="K197" s="15" t="str">
        <f t="shared" si="23"/>
        <v>06</v>
      </c>
      <c r="L197" s="15" t="str">
        <f>VLOOKUP(K197,Programas!$A$2:$B$21,2,0)</f>
        <v>01 Sistema de Emergencias 9-1-1</v>
      </c>
      <c r="M197" s="15" t="str">
        <f>VLOOKUP($G197,Programas!$T$2:$AD$92,3,0)</f>
        <v>Contribución Patronal al Seguro de Pensiones de la Caja Costarricense de Seguro Social</v>
      </c>
      <c r="N197" s="15" t="str">
        <f>VLOOKUP($G197,Programas!$T$2:$AD$92,4,0)</f>
        <v>1.1.1.2</v>
      </c>
      <c r="O197" s="15" t="str">
        <f>VLOOKUP($G197,Programas!$T$2:$AD$92,5,0)</f>
        <v>Contribuciones sociales</v>
      </c>
      <c r="P197" s="15" t="str">
        <f>VLOOKUP($G197,Programas!$T$2:$AD$92,6,0)</f>
        <v>1.1.1</v>
      </c>
      <c r="Q197" s="15" t="str">
        <f>VLOOKUP($G197,Programas!$T$2:$AD$92,7,0)</f>
        <v>REMUNERACIONES</v>
      </c>
      <c r="R197" s="15" t="str">
        <f>VLOOKUP($G197,Programas!$T$2:$AD$92,8,0)</f>
        <v>1.1</v>
      </c>
      <c r="S197" s="15" t="str">
        <f>VLOOKUP($G197,Programas!$T$2:$AD$92,9,0)</f>
        <v>GASTOS DE CONSUMO</v>
      </c>
      <c r="T197" s="15" t="str">
        <f>VLOOKUP($G197,Programas!$T$2:$AD$92,10,0)</f>
        <v>1</v>
      </c>
      <c r="U197" s="14">
        <v>1849974</v>
      </c>
      <c r="W197" s="19"/>
    </row>
    <row r="198" spans="1:23" hidden="1" x14ac:dyDescent="0.25">
      <c r="A198" s="15" t="str">
        <f t="shared" si="18"/>
        <v>0005-0</v>
      </c>
      <c r="B198" s="15" t="str">
        <f>VLOOKUP(A198,Programas!$I$2:$K$8,2,0)</f>
        <v>0 - Remuneraciones</v>
      </c>
      <c r="C198" s="15" t="str">
        <f t="shared" si="19"/>
        <v>0005-0-05</v>
      </c>
      <c r="D198" s="15" t="s">
        <v>836</v>
      </c>
      <c r="E198" s="15" t="str">
        <f>VLOOKUP(C198,Programas!$P$2:$Q$32,2,0)</f>
        <v>CONTRIBUCIONES PATRONALES A FONDOS DE PENSIONES Y OTROS FONDOS DE CAPITALIZACIÓN</v>
      </c>
      <c r="F198" s="112" t="s">
        <v>235</v>
      </c>
      <c r="G198" s="15" t="str">
        <f t="shared" si="20"/>
        <v>0005-0-05-01</v>
      </c>
      <c r="H198" s="15" t="str">
        <f t="shared" si="21"/>
        <v>0.05.01</v>
      </c>
      <c r="I198" s="15" t="str">
        <f>VLOOKUP(G198,Programas!$T$2:$V$94,3,0)</f>
        <v>Contribución Patronal al Seguro de Pensiones de la Caja Costarricense de Seguro Social</v>
      </c>
      <c r="J198" s="15" t="str">
        <f t="shared" si="22"/>
        <v>01</v>
      </c>
      <c r="K198" s="15" t="str">
        <f t="shared" si="23"/>
        <v>07</v>
      </c>
      <c r="L198" s="15" t="str">
        <f>VLOOKUP(K198,Programas!$A$2:$B$21,2,0)</f>
        <v>01 Sistema de Emergencias 9-1-1</v>
      </c>
      <c r="M198" s="15" t="str">
        <f>VLOOKUP($G198,Programas!$T$2:$AD$92,3,0)</f>
        <v>Contribución Patronal al Seguro de Pensiones de la Caja Costarricense de Seguro Social</v>
      </c>
      <c r="N198" s="15" t="str">
        <f>VLOOKUP($G198,Programas!$T$2:$AD$92,4,0)</f>
        <v>1.1.1.2</v>
      </c>
      <c r="O198" s="15" t="str">
        <f>VLOOKUP($G198,Programas!$T$2:$AD$92,5,0)</f>
        <v>Contribuciones sociales</v>
      </c>
      <c r="P198" s="15" t="str">
        <f>VLOOKUP($G198,Programas!$T$2:$AD$92,6,0)</f>
        <v>1.1.1</v>
      </c>
      <c r="Q198" s="15" t="str">
        <f>VLOOKUP($G198,Programas!$T$2:$AD$92,7,0)</f>
        <v>REMUNERACIONES</v>
      </c>
      <c r="R198" s="15" t="str">
        <f>VLOOKUP($G198,Programas!$T$2:$AD$92,8,0)</f>
        <v>1.1</v>
      </c>
      <c r="S198" s="15" t="str">
        <f>VLOOKUP($G198,Programas!$T$2:$AD$92,9,0)</f>
        <v>GASTOS DE CONSUMO</v>
      </c>
      <c r="T198" s="15" t="str">
        <f>VLOOKUP($G198,Programas!$T$2:$AD$92,10,0)</f>
        <v>1</v>
      </c>
      <c r="U198" s="14">
        <v>5503646.1100000003</v>
      </c>
      <c r="W198" s="19"/>
    </row>
    <row r="199" spans="1:23" hidden="1" x14ac:dyDescent="0.25">
      <c r="A199" s="15" t="str">
        <f t="shared" si="18"/>
        <v>0005-0</v>
      </c>
      <c r="B199" s="15" t="str">
        <f>VLOOKUP(A199,Programas!$I$2:$K$8,2,0)</f>
        <v>0 - Remuneraciones</v>
      </c>
      <c r="C199" s="15" t="str">
        <f t="shared" si="19"/>
        <v>0005-0-05</v>
      </c>
      <c r="D199" s="15" t="s">
        <v>836</v>
      </c>
      <c r="E199" s="15" t="str">
        <f>VLOOKUP(C199,Programas!$P$2:$Q$32,2,0)</f>
        <v>CONTRIBUCIONES PATRONALES A FONDOS DE PENSIONES Y OTROS FONDOS DE CAPITALIZACIÓN</v>
      </c>
      <c r="F199" s="112" t="s">
        <v>236</v>
      </c>
      <c r="G199" s="15" t="str">
        <f t="shared" si="20"/>
        <v>0005-0-05-01</v>
      </c>
      <c r="H199" s="15" t="str">
        <f t="shared" si="21"/>
        <v>0.05.01</v>
      </c>
      <c r="I199" s="15" t="str">
        <f>VLOOKUP(G199,Programas!$T$2:$V$94,3,0)</f>
        <v>Contribución Patronal al Seguro de Pensiones de la Caja Costarricense de Seguro Social</v>
      </c>
      <c r="J199" s="15" t="str">
        <f t="shared" si="22"/>
        <v>01</v>
      </c>
      <c r="K199" s="15" t="str">
        <f t="shared" si="23"/>
        <v>08</v>
      </c>
      <c r="L199" s="15" t="str">
        <f>VLOOKUP(K199,Programas!$A$2:$B$21,2,0)</f>
        <v>01 Sistema de Emergencias 9-1-1</v>
      </c>
      <c r="M199" s="15" t="str">
        <f>VLOOKUP($G199,Programas!$T$2:$AD$92,3,0)</f>
        <v>Contribución Patronal al Seguro de Pensiones de la Caja Costarricense de Seguro Social</v>
      </c>
      <c r="N199" s="15" t="str">
        <f>VLOOKUP($G199,Programas!$T$2:$AD$92,4,0)</f>
        <v>1.1.1.2</v>
      </c>
      <c r="O199" s="15" t="str">
        <f>VLOOKUP($G199,Programas!$T$2:$AD$92,5,0)</f>
        <v>Contribuciones sociales</v>
      </c>
      <c r="P199" s="15" t="str">
        <f>VLOOKUP($G199,Programas!$T$2:$AD$92,6,0)</f>
        <v>1.1.1</v>
      </c>
      <c r="Q199" s="15" t="str">
        <f>VLOOKUP($G199,Programas!$T$2:$AD$92,7,0)</f>
        <v>REMUNERACIONES</v>
      </c>
      <c r="R199" s="15" t="str">
        <f>VLOOKUP($G199,Programas!$T$2:$AD$92,8,0)</f>
        <v>1.1</v>
      </c>
      <c r="S199" s="15" t="str">
        <f>VLOOKUP($G199,Programas!$T$2:$AD$92,9,0)</f>
        <v>GASTOS DE CONSUMO</v>
      </c>
      <c r="T199" s="15" t="str">
        <f>VLOOKUP($G199,Programas!$T$2:$AD$92,10,0)</f>
        <v>1</v>
      </c>
      <c r="U199" s="14">
        <v>5513152.7699999996</v>
      </c>
      <c r="W199" s="19"/>
    </row>
    <row r="200" spans="1:23" hidden="1" x14ac:dyDescent="0.25">
      <c r="A200" s="15" t="str">
        <f t="shared" si="18"/>
        <v>0005-0</v>
      </c>
      <c r="B200" s="15" t="str">
        <f>VLOOKUP(A200,Programas!$I$2:$K$8,2,0)</f>
        <v>0 - Remuneraciones</v>
      </c>
      <c r="C200" s="15" t="str">
        <f t="shared" si="19"/>
        <v>0005-0-05</v>
      </c>
      <c r="D200" s="15" t="s">
        <v>836</v>
      </c>
      <c r="E200" s="15" t="str">
        <f>VLOOKUP(C200,Programas!$P$2:$Q$32,2,0)</f>
        <v>CONTRIBUCIONES PATRONALES A FONDOS DE PENSIONES Y OTROS FONDOS DE CAPITALIZACIÓN</v>
      </c>
      <c r="F200" s="111" t="s">
        <v>237</v>
      </c>
      <c r="G200" s="15" t="str">
        <f t="shared" si="20"/>
        <v>0005-0-05-01</v>
      </c>
      <c r="H200" s="15" t="str">
        <f t="shared" si="21"/>
        <v>0.05.01</v>
      </c>
      <c r="I200" s="15" t="str">
        <f>VLOOKUP(G200,Programas!$T$2:$V$94,3,0)</f>
        <v>Contribución Patronal al Seguro de Pensiones de la Caja Costarricense de Seguro Social</v>
      </c>
      <c r="J200" s="15" t="str">
        <f t="shared" si="22"/>
        <v>01</v>
      </c>
      <c r="K200" s="15" t="str">
        <f t="shared" si="23"/>
        <v>09</v>
      </c>
      <c r="L200" s="15" t="str">
        <f>VLOOKUP(K200,Programas!$A$2:$B$21,2,0)</f>
        <v>01 Sistema de Emergencias 9-1-1</v>
      </c>
      <c r="M200" s="15" t="str">
        <f>VLOOKUP($G200,Programas!$T$2:$AD$92,3,0)</f>
        <v>Contribución Patronal al Seguro de Pensiones de la Caja Costarricense de Seguro Social</v>
      </c>
      <c r="N200" s="15" t="str">
        <f>VLOOKUP($G200,Programas!$T$2:$AD$92,4,0)</f>
        <v>1.1.1.2</v>
      </c>
      <c r="O200" s="15" t="str">
        <f>VLOOKUP($G200,Programas!$T$2:$AD$92,5,0)</f>
        <v>Contribuciones sociales</v>
      </c>
      <c r="P200" s="15" t="str">
        <f>VLOOKUP($G200,Programas!$T$2:$AD$92,6,0)</f>
        <v>1.1.1</v>
      </c>
      <c r="Q200" s="15" t="str">
        <f>VLOOKUP($G200,Programas!$T$2:$AD$92,7,0)</f>
        <v>REMUNERACIONES</v>
      </c>
      <c r="R200" s="15" t="str">
        <f>VLOOKUP($G200,Programas!$T$2:$AD$92,8,0)</f>
        <v>1.1</v>
      </c>
      <c r="S200" s="15" t="str">
        <f>VLOOKUP($G200,Programas!$T$2:$AD$92,9,0)</f>
        <v>GASTOS DE CONSUMO</v>
      </c>
      <c r="T200" s="15" t="str">
        <f>VLOOKUP($G200,Programas!$T$2:$AD$92,10,0)</f>
        <v>1</v>
      </c>
      <c r="U200" s="14">
        <v>1658480.15</v>
      </c>
      <c r="W200" s="19"/>
    </row>
    <row r="201" spans="1:23" hidden="1" x14ac:dyDescent="0.25">
      <c r="A201" s="15" t="str">
        <f t="shared" si="18"/>
        <v>0005-0</v>
      </c>
      <c r="B201" s="15" t="str">
        <f>VLOOKUP(A201,Programas!$I$2:$K$8,2,0)</f>
        <v>0 - Remuneraciones</v>
      </c>
      <c r="C201" s="15" t="str">
        <f t="shared" si="19"/>
        <v>0005-0-05</v>
      </c>
      <c r="D201" s="15" t="s">
        <v>836</v>
      </c>
      <c r="E201" s="15" t="str">
        <f>VLOOKUP(C201,Programas!$P$2:$Q$32,2,0)</f>
        <v>CONTRIBUCIONES PATRONALES A FONDOS DE PENSIONES Y OTROS FONDOS DE CAPITALIZACIÓN</v>
      </c>
      <c r="F201" s="111" t="s">
        <v>239</v>
      </c>
      <c r="G201" s="15" t="str">
        <f t="shared" si="20"/>
        <v>0005-0-05-01</v>
      </c>
      <c r="H201" s="15" t="str">
        <f t="shared" si="21"/>
        <v>0.05.01</v>
      </c>
      <c r="I201" s="15" t="str">
        <f>VLOOKUP(G201,Programas!$T$2:$V$94,3,0)</f>
        <v>Contribución Patronal al Seguro de Pensiones de la Caja Costarricense de Seguro Social</v>
      </c>
      <c r="J201" s="15" t="str">
        <f t="shared" si="22"/>
        <v>01</v>
      </c>
      <c r="K201" s="15" t="str">
        <f t="shared" si="23"/>
        <v>10</v>
      </c>
      <c r="L201" s="15" t="str">
        <f>VLOOKUP(K201,Programas!$A$2:$B$21,2,0)</f>
        <v>01 Sistema de Emergencias 9-1-1</v>
      </c>
      <c r="M201" s="15" t="str">
        <f>VLOOKUP($G201,Programas!$T$2:$AD$92,3,0)</f>
        <v>Contribución Patronal al Seguro de Pensiones de la Caja Costarricense de Seguro Social</v>
      </c>
      <c r="N201" s="15" t="str">
        <f>VLOOKUP($G201,Programas!$T$2:$AD$92,4,0)</f>
        <v>1.1.1.2</v>
      </c>
      <c r="O201" s="15" t="str">
        <f>VLOOKUP($G201,Programas!$T$2:$AD$92,5,0)</f>
        <v>Contribuciones sociales</v>
      </c>
      <c r="P201" s="15" t="str">
        <f>VLOOKUP($G201,Programas!$T$2:$AD$92,6,0)</f>
        <v>1.1.1</v>
      </c>
      <c r="Q201" s="15" t="str">
        <f>VLOOKUP($G201,Programas!$T$2:$AD$92,7,0)</f>
        <v>REMUNERACIONES</v>
      </c>
      <c r="R201" s="15" t="str">
        <f>VLOOKUP($G201,Programas!$T$2:$AD$92,8,0)</f>
        <v>1.1</v>
      </c>
      <c r="S201" s="15" t="str">
        <f>VLOOKUP($G201,Programas!$T$2:$AD$92,9,0)</f>
        <v>GASTOS DE CONSUMO</v>
      </c>
      <c r="T201" s="15" t="str">
        <f>VLOOKUP($G201,Programas!$T$2:$AD$92,10,0)</f>
        <v>1</v>
      </c>
      <c r="U201" s="14">
        <v>5455664.5900000008</v>
      </c>
      <c r="W201" s="19"/>
    </row>
    <row r="202" spans="1:23" hidden="1" x14ac:dyDescent="0.25">
      <c r="A202" s="15" t="str">
        <f t="shared" si="18"/>
        <v>0005-0</v>
      </c>
      <c r="B202" s="15" t="str">
        <f>VLOOKUP(A202,Programas!$I$2:$K$8,2,0)</f>
        <v>0 - Remuneraciones</v>
      </c>
      <c r="C202" s="15" t="str">
        <f t="shared" si="19"/>
        <v>0005-0-05</v>
      </c>
      <c r="D202" s="15" t="s">
        <v>836</v>
      </c>
      <c r="E202" s="15" t="str">
        <f>VLOOKUP(C202,Programas!$P$2:$Q$32,2,0)</f>
        <v>CONTRIBUCIONES PATRONALES A FONDOS DE PENSIONES Y OTROS FONDOS DE CAPITALIZACIÓN</v>
      </c>
      <c r="F202" s="111" t="s">
        <v>240</v>
      </c>
      <c r="G202" s="15" t="str">
        <f t="shared" si="20"/>
        <v>0005-0-05-01</v>
      </c>
      <c r="H202" s="15" t="str">
        <f t="shared" si="21"/>
        <v>0.05.01</v>
      </c>
      <c r="I202" s="15" t="str">
        <f>VLOOKUP(G202,Programas!$T$2:$V$94,3,0)</f>
        <v>Contribución Patronal al Seguro de Pensiones de la Caja Costarricense de Seguro Social</v>
      </c>
      <c r="J202" s="15" t="str">
        <f t="shared" si="22"/>
        <v>01</v>
      </c>
      <c r="K202" s="15" t="str">
        <f t="shared" si="23"/>
        <v>12</v>
      </c>
      <c r="L202" s="15" t="str">
        <f>VLOOKUP(K202,Programas!$A$2:$B$21,2,0)</f>
        <v>01 Sistema de Emergencias 9-1-1</v>
      </c>
      <c r="M202" s="15" t="str">
        <f>VLOOKUP($G202,Programas!$T$2:$AD$92,3,0)</f>
        <v>Contribución Patronal al Seguro de Pensiones de la Caja Costarricense de Seguro Social</v>
      </c>
      <c r="N202" s="15" t="str">
        <f>VLOOKUP($G202,Programas!$T$2:$AD$92,4,0)</f>
        <v>1.1.1.2</v>
      </c>
      <c r="O202" s="15" t="str">
        <f>VLOOKUP($G202,Programas!$T$2:$AD$92,5,0)</f>
        <v>Contribuciones sociales</v>
      </c>
      <c r="P202" s="15" t="str">
        <f>VLOOKUP($G202,Programas!$T$2:$AD$92,6,0)</f>
        <v>1.1.1</v>
      </c>
      <c r="Q202" s="15" t="str">
        <f>VLOOKUP($G202,Programas!$T$2:$AD$92,7,0)</f>
        <v>REMUNERACIONES</v>
      </c>
      <c r="R202" s="15" t="str">
        <f>VLOOKUP($G202,Programas!$T$2:$AD$92,8,0)</f>
        <v>1.1</v>
      </c>
      <c r="S202" s="15" t="str">
        <f>VLOOKUP($G202,Programas!$T$2:$AD$92,9,0)</f>
        <v>GASTOS DE CONSUMO</v>
      </c>
      <c r="T202" s="15" t="str">
        <f>VLOOKUP($G202,Programas!$T$2:$AD$92,10,0)</f>
        <v>1</v>
      </c>
      <c r="U202" s="14">
        <v>2047803.8299999998</v>
      </c>
      <c r="W202" s="19"/>
    </row>
    <row r="203" spans="1:23" hidden="1" x14ac:dyDescent="0.25">
      <c r="A203" s="15" t="str">
        <f t="shared" si="18"/>
        <v>0005-0</v>
      </c>
      <c r="B203" s="15" t="str">
        <f>VLOOKUP(A203,Programas!$I$2:$K$8,2,0)</f>
        <v>0 - Remuneraciones</v>
      </c>
      <c r="C203" s="15" t="str">
        <f t="shared" si="19"/>
        <v>0005-0-05</v>
      </c>
      <c r="D203" s="15" t="s">
        <v>836</v>
      </c>
      <c r="E203" s="15" t="str">
        <f>VLOOKUP(C203,Programas!$P$2:$Q$32,2,0)</f>
        <v>CONTRIBUCIONES PATRONALES A FONDOS DE PENSIONES Y OTROS FONDOS DE CAPITALIZACIÓN</v>
      </c>
      <c r="F203" s="111" t="s">
        <v>241</v>
      </c>
      <c r="G203" s="15" t="str">
        <f t="shared" si="20"/>
        <v>0005-0-05-01</v>
      </c>
      <c r="H203" s="15" t="str">
        <f t="shared" si="21"/>
        <v>0.05.01</v>
      </c>
      <c r="I203" s="15" t="str">
        <f>VLOOKUP(G203,Programas!$T$2:$V$94,3,0)</f>
        <v>Contribución Patronal al Seguro de Pensiones de la Caja Costarricense de Seguro Social</v>
      </c>
      <c r="J203" s="15" t="str">
        <f t="shared" si="22"/>
        <v>01</v>
      </c>
      <c r="K203" s="15" t="str">
        <f t="shared" si="23"/>
        <v>13</v>
      </c>
      <c r="L203" s="15" t="str">
        <f>VLOOKUP(K203,Programas!$A$2:$B$21,2,0)</f>
        <v>01 Sistema de Emergencias 9-1-1</v>
      </c>
      <c r="M203" s="15" t="str">
        <f>VLOOKUP($G203,Programas!$T$2:$AD$92,3,0)</f>
        <v>Contribución Patronal al Seguro de Pensiones de la Caja Costarricense de Seguro Social</v>
      </c>
      <c r="N203" s="15" t="str">
        <f>VLOOKUP($G203,Programas!$T$2:$AD$92,4,0)</f>
        <v>1.1.1.2</v>
      </c>
      <c r="O203" s="15" t="str">
        <f>VLOOKUP($G203,Programas!$T$2:$AD$92,5,0)</f>
        <v>Contribuciones sociales</v>
      </c>
      <c r="P203" s="15" t="str">
        <f>VLOOKUP($G203,Programas!$T$2:$AD$92,6,0)</f>
        <v>1.1.1</v>
      </c>
      <c r="Q203" s="15" t="str">
        <f>VLOOKUP($G203,Programas!$T$2:$AD$92,7,0)</f>
        <v>REMUNERACIONES</v>
      </c>
      <c r="R203" s="15" t="str">
        <f>VLOOKUP($G203,Programas!$T$2:$AD$92,8,0)</f>
        <v>1.1</v>
      </c>
      <c r="S203" s="15" t="str">
        <f>VLOOKUP($G203,Programas!$T$2:$AD$92,9,0)</f>
        <v>GASTOS DE CONSUMO</v>
      </c>
      <c r="T203" s="15" t="str">
        <f>VLOOKUP($G203,Programas!$T$2:$AD$92,10,0)</f>
        <v>1</v>
      </c>
      <c r="U203" s="14">
        <v>2699090.8699999996</v>
      </c>
      <c r="W203" s="19"/>
    </row>
    <row r="204" spans="1:23" hidden="1" x14ac:dyDescent="0.25">
      <c r="A204" s="15" t="str">
        <f t="shared" si="18"/>
        <v>0005-0</v>
      </c>
      <c r="B204" s="15" t="str">
        <f>VLOOKUP(A204,Programas!$I$2:$K$8,2,0)</f>
        <v>0 - Remuneraciones</v>
      </c>
      <c r="C204" s="15" t="str">
        <f t="shared" si="19"/>
        <v>0005-0-05</v>
      </c>
      <c r="D204" s="15" t="s">
        <v>836</v>
      </c>
      <c r="E204" s="15" t="str">
        <f>VLOOKUP(C204,Programas!$P$2:$Q$32,2,0)</f>
        <v>CONTRIBUCIONES PATRONALES A FONDOS DE PENSIONES Y OTROS FONDOS DE CAPITALIZACIÓN</v>
      </c>
      <c r="F204" s="111" t="s">
        <v>242</v>
      </c>
      <c r="G204" s="15" t="str">
        <f t="shared" si="20"/>
        <v>0005-0-05-01</v>
      </c>
      <c r="H204" s="15" t="str">
        <f t="shared" si="21"/>
        <v>0.05.01</v>
      </c>
      <c r="I204" s="15" t="str">
        <f>VLOOKUP(G204,Programas!$T$2:$V$94,3,0)</f>
        <v>Contribución Patronal al Seguro de Pensiones de la Caja Costarricense de Seguro Social</v>
      </c>
      <c r="J204" s="15" t="str">
        <f t="shared" si="22"/>
        <v>01</v>
      </c>
      <c r="K204" s="15" t="str">
        <f t="shared" si="23"/>
        <v>14</v>
      </c>
      <c r="L204" s="15" t="str">
        <f>VLOOKUP(K204,Programas!$A$2:$B$21,2,0)</f>
        <v>01 Sistema de Emergencias 9-1-1</v>
      </c>
      <c r="M204" s="15" t="str">
        <f>VLOOKUP($G204,Programas!$T$2:$AD$92,3,0)</f>
        <v>Contribución Patronal al Seguro de Pensiones de la Caja Costarricense de Seguro Social</v>
      </c>
      <c r="N204" s="15" t="str">
        <f>VLOOKUP($G204,Programas!$T$2:$AD$92,4,0)</f>
        <v>1.1.1.2</v>
      </c>
      <c r="O204" s="15" t="str">
        <f>VLOOKUP($G204,Programas!$T$2:$AD$92,5,0)</f>
        <v>Contribuciones sociales</v>
      </c>
      <c r="P204" s="15" t="str">
        <f>VLOOKUP($G204,Programas!$T$2:$AD$92,6,0)</f>
        <v>1.1.1</v>
      </c>
      <c r="Q204" s="15" t="str">
        <f>VLOOKUP($G204,Programas!$T$2:$AD$92,7,0)</f>
        <v>REMUNERACIONES</v>
      </c>
      <c r="R204" s="15" t="str">
        <f>VLOOKUP($G204,Programas!$T$2:$AD$92,8,0)</f>
        <v>1.1</v>
      </c>
      <c r="S204" s="15" t="str">
        <f>VLOOKUP($G204,Programas!$T$2:$AD$92,9,0)</f>
        <v>GASTOS DE CONSUMO</v>
      </c>
      <c r="T204" s="15" t="str">
        <f>VLOOKUP($G204,Programas!$T$2:$AD$92,10,0)</f>
        <v>1</v>
      </c>
      <c r="U204" s="14">
        <v>77373302.850000009</v>
      </c>
      <c r="W204" s="19"/>
    </row>
    <row r="205" spans="1:23" hidden="1" x14ac:dyDescent="0.25">
      <c r="A205" s="15" t="str">
        <f t="shared" si="18"/>
        <v>0005-0</v>
      </c>
      <c r="B205" s="15" t="str">
        <f>VLOOKUP(A205,Programas!$I$2:$K$8,2,0)</f>
        <v>0 - Remuneraciones</v>
      </c>
      <c r="C205" s="15" t="str">
        <f t="shared" si="19"/>
        <v>0005-0-05</v>
      </c>
      <c r="D205" s="15" t="s">
        <v>836</v>
      </c>
      <c r="E205" s="15" t="str">
        <f>VLOOKUP(C205,Programas!$P$2:$Q$32,2,0)</f>
        <v>CONTRIBUCIONES PATRONALES A FONDOS DE PENSIONES Y OTROS FONDOS DE CAPITALIZACIÓN</v>
      </c>
      <c r="F205" s="111" t="s">
        <v>243</v>
      </c>
      <c r="G205" s="15" t="str">
        <f t="shared" si="20"/>
        <v>0005-0-05-01</v>
      </c>
      <c r="H205" s="15" t="str">
        <f t="shared" si="21"/>
        <v>0.05.01</v>
      </c>
      <c r="I205" s="15" t="str">
        <f>VLOOKUP(G205,Programas!$T$2:$V$94,3,0)</f>
        <v>Contribución Patronal al Seguro de Pensiones de la Caja Costarricense de Seguro Social</v>
      </c>
      <c r="J205" s="15" t="str">
        <f t="shared" si="22"/>
        <v>01</v>
      </c>
      <c r="K205" s="15" t="str">
        <f t="shared" si="23"/>
        <v>15</v>
      </c>
      <c r="L205" s="15" t="str">
        <f>VLOOKUP(K205,Programas!$A$2:$B$21,2,0)</f>
        <v>01 Sistema de Emergencias 9-1-1</v>
      </c>
      <c r="M205" s="15" t="str">
        <f>VLOOKUP($G205,Programas!$T$2:$AD$92,3,0)</f>
        <v>Contribución Patronal al Seguro de Pensiones de la Caja Costarricense de Seguro Social</v>
      </c>
      <c r="N205" s="15" t="str">
        <f>VLOOKUP($G205,Programas!$T$2:$AD$92,4,0)</f>
        <v>1.1.1.2</v>
      </c>
      <c r="O205" s="15" t="str">
        <f>VLOOKUP($G205,Programas!$T$2:$AD$92,5,0)</f>
        <v>Contribuciones sociales</v>
      </c>
      <c r="P205" s="15" t="str">
        <f>VLOOKUP($G205,Programas!$T$2:$AD$92,6,0)</f>
        <v>1.1.1</v>
      </c>
      <c r="Q205" s="15" t="str">
        <f>VLOOKUP($G205,Programas!$T$2:$AD$92,7,0)</f>
        <v>REMUNERACIONES</v>
      </c>
      <c r="R205" s="15" t="str">
        <f>VLOOKUP($G205,Programas!$T$2:$AD$92,8,0)</f>
        <v>1.1</v>
      </c>
      <c r="S205" s="15" t="str">
        <f>VLOOKUP($G205,Programas!$T$2:$AD$92,9,0)</f>
        <v>GASTOS DE CONSUMO</v>
      </c>
      <c r="T205" s="15" t="str">
        <f>VLOOKUP($G205,Programas!$T$2:$AD$92,10,0)</f>
        <v>1</v>
      </c>
      <c r="U205" s="14">
        <v>7418374.54</v>
      </c>
      <c r="W205" s="19"/>
    </row>
    <row r="206" spans="1:23" hidden="1" x14ac:dyDescent="0.25">
      <c r="A206" s="15" t="str">
        <f t="shared" si="18"/>
        <v>0005-0</v>
      </c>
      <c r="B206" s="15" t="str">
        <f>VLOOKUP(A206,Programas!$I$2:$K$8,2,0)</f>
        <v>0 - Remuneraciones</v>
      </c>
      <c r="C206" s="15" t="str">
        <f t="shared" si="19"/>
        <v>0005-0-05</v>
      </c>
      <c r="D206" s="15" t="s">
        <v>836</v>
      </c>
      <c r="E206" s="15" t="str">
        <f>VLOOKUP(C206,Programas!$P$2:$Q$32,2,0)</f>
        <v>CONTRIBUCIONES PATRONALES A FONDOS DE PENSIONES Y OTROS FONDOS DE CAPITALIZACIÓN</v>
      </c>
      <c r="F206" s="111" t="s">
        <v>244</v>
      </c>
      <c r="G206" s="15" t="str">
        <f t="shared" si="20"/>
        <v>0005-0-05-01</v>
      </c>
      <c r="H206" s="15" t="str">
        <f t="shared" si="21"/>
        <v>0.05.01</v>
      </c>
      <c r="I206" s="15" t="str">
        <f>VLOOKUP(G206,Programas!$T$2:$V$94,3,0)</f>
        <v>Contribución Patronal al Seguro de Pensiones de la Caja Costarricense de Seguro Social</v>
      </c>
      <c r="J206" s="15" t="str">
        <f t="shared" si="22"/>
        <v>01</v>
      </c>
      <c r="K206" s="15" t="str">
        <f t="shared" si="23"/>
        <v>16</v>
      </c>
      <c r="L206" s="15" t="str">
        <f>VLOOKUP(K206,Programas!$A$2:$B$21,2,0)</f>
        <v>01 Sistema de Emergencias 9-1-1</v>
      </c>
      <c r="M206" s="15" t="str">
        <f>VLOOKUP($G206,Programas!$T$2:$AD$92,3,0)</f>
        <v>Contribución Patronal al Seguro de Pensiones de la Caja Costarricense de Seguro Social</v>
      </c>
      <c r="N206" s="15" t="str">
        <f>VLOOKUP($G206,Programas!$T$2:$AD$92,4,0)</f>
        <v>1.1.1.2</v>
      </c>
      <c r="O206" s="15" t="str">
        <f>VLOOKUP($G206,Programas!$T$2:$AD$92,5,0)</f>
        <v>Contribuciones sociales</v>
      </c>
      <c r="P206" s="15" t="str">
        <f>VLOOKUP($G206,Programas!$T$2:$AD$92,6,0)</f>
        <v>1.1.1</v>
      </c>
      <c r="Q206" s="15" t="str">
        <f>VLOOKUP($G206,Programas!$T$2:$AD$92,7,0)</f>
        <v>REMUNERACIONES</v>
      </c>
      <c r="R206" s="15" t="str">
        <f>VLOOKUP($G206,Programas!$T$2:$AD$92,8,0)</f>
        <v>1.1</v>
      </c>
      <c r="S206" s="15" t="str">
        <f>VLOOKUP($G206,Programas!$T$2:$AD$92,9,0)</f>
        <v>GASTOS DE CONSUMO</v>
      </c>
      <c r="T206" s="15" t="str">
        <f>VLOOKUP($G206,Programas!$T$2:$AD$92,10,0)</f>
        <v>1</v>
      </c>
      <c r="U206" s="14">
        <v>2207527.6300000004</v>
      </c>
      <c r="W206" s="19"/>
    </row>
    <row r="207" spans="1:23" hidden="1" x14ac:dyDescent="0.25">
      <c r="A207" s="15" t="str">
        <f t="shared" si="18"/>
        <v>0005-0</v>
      </c>
      <c r="B207" s="15" t="str">
        <f>VLOOKUP(A207,Programas!$I$2:$K$8,2,0)</f>
        <v>0 - Remuneraciones</v>
      </c>
      <c r="C207" s="15" t="str">
        <f t="shared" si="19"/>
        <v>0005-0-05</v>
      </c>
      <c r="D207" s="15" t="s">
        <v>836</v>
      </c>
      <c r="E207" s="15" t="str">
        <f>VLOOKUP(C207,Programas!$P$2:$Q$32,2,0)</f>
        <v>CONTRIBUCIONES PATRONALES A FONDOS DE PENSIONES Y OTROS FONDOS DE CAPITALIZACIÓN</v>
      </c>
      <c r="F207" s="111" t="s">
        <v>245</v>
      </c>
      <c r="G207" s="15" t="str">
        <f t="shared" si="20"/>
        <v>0005-0-05-01</v>
      </c>
      <c r="H207" s="15" t="str">
        <f t="shared" si="21"/>
        <v>0.05.01</v>
      </c>
      <c r="I207" s="15" t="str">
        <f>VLOOKUP(G207,Programas!$T$2:$V$94,3,0)</f>
        <v>Contribución Patronal al Seguro de Pensiones de la Caja Costarricense de Seguro Social</v>
      </c>
      <c r="J207" s="15" t="str">
        <f t="shared" si="22"/>
        <v>01</v>
      </c>
      <c r="K207" s="15" t="str">
        <f t="shared" si="23"/>
        <v>18</v>
      </c>
      <c r="L207" s="15" t="str">
        <f>VLOOKUP(K207,Programas!$A$2:$B$21,2,0)</f>
        <v>01 Sistema de Emergencias 9-1-1</v>
      </c>
      <c r="M207" s="15" t="str">
        <f>VLOOKUP($G207,Programas!$T$2:$AD$92,3,0)</f>
        <v>Contribución Patronal al Seguro de Pensiones de la Caja Costarricense de Seguro Social</v>
      </c>
      <c r="N207" s="15" t="str">
        <f>VLOOKUP($G207,Programas!$T$2:$AD$92,4,0)</f>
        <v>1.1.1.2</v>
      </c>
      <c r="O207" s="15" t="str">
        <f>VLOOKUP($G207,Programas!$T$2:$AD$92,5,0)</f>
        <v>Contribuciones sociales</v>
      </c>
      <c r="P207" s="15" t="str">
        <f>VLOOKUP($G207,Programas!$T$2:$AD$92,6,0)</f>
        <v>1.1.1</v>
      </c>
      <c r="Q207" s="15" t="str">
        <f>VLOOKUP($G207,Programas!$T$2:$AD$92,7,0)</f>
        <v>REMUNERACIONES</v>
      </c>
      <c r="R207" s="15" t="str">
        <f>VLOOKUP($G207,Programas!$T$2:$AD$92,8,0)</f>
        <v>1.1</v>
      </c>
      <c r="S207" s="15" t="str">
        <f>VLOOKUP($G207,Programas!$T$2:$AD$92,9,0)</f>
        <v>GASTOS DE CONSUMO</v>
      </c>
      <c r="T207" s="15" t="str">
        <f>VLOOKUP($G207,Programas!$T$2:$AD$92,10,0)</f>
        <v>1</v>
      </c>
      <c r="U207" s="14">
        <v>2089560.87</v>
      </c>
      <c r="W207" s="19"/>
    </row>
    <row r="208" spans="1:23" hidden="1" x14ac:dyDescent="0.25">
      <c r="A208" s="15" t="str">
        <f t="shared" si="18"/>
        <v>0005-0</v>
      </c>
      <c r="B208" s="15" t="str">
        <f>VLOOKUP(A208,Programas!$I$2:$K$8,2,0)</f>
        <v>0 - Remuneraciones</v>
      </c>
      <c r="C208" s="15" t="str">
        <f t="shared" si="19"/>
        <v>0005-0-05</v>
      </c>
      <c r="D208" s="15" t="s">
        <v>836</v>
      </c>
      <c r="E208" s="15" t="str">
        <f>VLOOKUP(C208,Programas!$P$2:$Q$32,2,0)</f>
        <v>CONTRIBUCIONES PATRONALES A FONDOS DE PENSIONES Y OTROS FONDOS DE CAPITALIZACIÓN</v>
      </c>
      <c r="F208" s="111" t="s">
        <v>246</v>
      </c>
      <c r="G208" s="15" t="str">
        <f t="shared" si="20"/>
        <v>0005-0-05-01</v>
      </c>
      <c r="H208" s="15" t="str">
        <f t="shared" si="21"/>
        <v>0.05.01</v>
      </c>
      <c r="I208" s="15" t="str">
        <f>VLOOKUP(G208,Programas!$T$2:$V$94,3,0)</f>
        <v>Contribución Patronal al Seguro de Pensiones de la Caja Costarricense de Seguro Social</v>
      </c>
      <c r="J208" s="15" t="str">
        <f t="shared" si="22"/>
        <v>01</v>
      </c>
      <c r="K208" s="15" t="str">
        <f t="shared" si="23"/>
        <v>19</v>
      </c>
      <c r="L208" s="15" t="str">
        <f>VLOOKUP(K208,Programas!$A$2:$B$21,2,0)</f>
        <v>01 Sistema de Emergencias 9-1-1</v>
      </c>
      <c r="M208" s="15" t="str">
        <f>VLOOKUP($G208,Programas!$T$2:$AD$92,3,0)</f>
        <v>Contribución Patronal al Seguro de Pensiones de la Caja Costarricense de Seguro Social</v>
      </c>
      <c r="N208" s="15" t="str">
        <f>VLOOKUP($G208,Programas!$T$2:$AD$92,4,0)</f>
        <v>1.1.1.2</v>
      </c>
      <c r="O208" s="15" t="str">
        <f>VLOOKUP($G208,Programas!$T$2:$AD$92,5,0)</f>
        <v>Contribuciones sociales</v>
      </c>
      <c r="P208" s="15" t="str">
        <f>VLOOKUP($G208,Programas!$T$2:$AD$92,6,0)</f>
        <v>1.1.1</v>
      </c>
      <c r="Q208" s="15" t="str">
        <f>VLOOKUP($G208,Programas!$T$2:$AD$92,7,0)</f>
        <v>REMUNERACIONES</v>
      </c>
      <c r="R208" s="15" t="str">
        <f>VLOOKUP($G208,Programas!$T$2:$AD$92,8,0)</f>
        <v>1.1</v>
      </c>
      <c r="S208" s="15" t="str">
        <f>VLOOKUP($G208,Programas!$T$2:$AD$92,9,0)</f>
        <v>GASTOS DE CONSUMO</v>
      </c>
      <c r="T208" s="15" t="str">
        <f>VLOOKUP($G208,Programas!$T$2:$AD$92,10,0)</f>
        <v>1</v>
      </c>
      <c r="U208" s="14">
        <v>980647.98</v>
      </c>
      <c r="W208" s="19"/>
    </row>
    <row r="209" spans="1:23" hidden="1" x14ac:dyDescent="0.25">
      <c r="A209" s="15" t="str">
        <f t="shared" si="18"/>
        <v>0005-0</v>
      </c>
      <c r="B209" s="15" t="str">
        <f>VLOOKUP(A209,Programas!$I$2:$K$8,2,0)</f>
        <v>0 - Remuneraciones</v>
      </c>
      <c r="C209" s="15" t="str">
        <f t="shared" si="19"/>
        <v>0005-0-05</v>
      </c>
      <c r="D209" s="15" t="s">
        <v>836</v>
      </c>
      <c r="E209" s="15" t="str">
        <f>VLOOKUP(C209,Programas!$P$2:$Q$32,2,0)</f>
        <v>CONTRIBUCIONES PATRONALES A FONDOS DE PENSIONES Y OTROS FONDOS DE CAPITALIZACIÓN</v>
      </c>
      <c r="F209" s="111" t="s">
        <v>247</v>
      </c>
      <c r="G209" s="15" t="str">
        <f t="shared" si="20"/>
        <v>0005-0-05-01</v>
      </c>
      <c r="H209" s="15" t="str">
        <f t="shared" si="21"/>
        <v>0.05.01</v>
      </c>
      <c r="I209" s="15" t="str">
        <f>VLOOKUP(G209,Programas!$T$2:$V$94,3,0)</f>
        <v>Contribución Patronal al Seguro de Pensiones de la Caja Costarricense de Seguro Social</v>
      </c>
      <c r="J209" s="15" t="str">
        <f t="shared" si="22"/>
        <v>01</v>
      </c>
      <c r="K209" s="15" t="str">
        <f t="shared" si="23"/>
        <v>20</v>
      </c>
      <c r="L209" s="15" t="str">
        <f>VLOOKUP(K209,Programas!$A$2:$B$21,2,0)</f>
        <v>01 Sistema de Emergencias 9-1-1</v>
      </c>
      <c r="M209" s="15" t="str">
        <f>VLOOKUP($G209,Programas!$T$2:$AD$92,3,0)</f>
        <v>Contribución Patronal al Seguro de Pensiones de la Caja Costarricense de Seguro Social</v>
      </c>
      <c r="N209" s="15" t="str">
        <f>VLOOKUP($G209,Programas!$T$2:$AD$92,4,0)</f>
        <v>1.1.1.2</v>
      </c>
      <c r="O209" s="15" t="str">
        <f>VLOOKUP($G209,Programas!$T$2:$AD$92,5,0)</f>
        <v>Contribuciones sociales</v>
      </c>
      <c r="P209" s="15" t="str">
        <f>VLOOKUP($G209,Programas!$T$2:$AD$92,6,0)</f>
        <v>1.1.1</v>
      </c>
      <c r="Q209" s="15" t="str">
        <f>VLOOKUP($G209,Programas!$T$2:$AD$92,7,0)</f>
        <v>REMUNERACIONES</v>
      </c>
      <c r="R209" s="15" t="str">
        <f>VLOOKUP($G209,Programas!$T$2:$AD$92,8,0)</f>
        <v>1.1</v>
      </c>
      <c r="S209" s="15" t="str">
        <f>VLOOKUP($G209,Programas!$T$2:$AD$92,9,0)</f>
        <v>GASTOS DE CONSUMO</v>
      </c>
      <c r="T209" s="15" t="str">
        <f>VLOOKUP($G209,Programas!$T$2:$AD$92,10,0)</f>
        <v>1</v>
      </c>
      <c r="U209" s="14">
        <v>398876.39</v>
      </c>
      <c r="W209" s="19"/>
    </row>
    <row r="210" spans="1:23" hidden="1" x14ac:dyDescent="0.25">
      <c r="A210" s="15" t="str">
        <f t="shared" si="18"/>
        <v>0005-0</v>
      </c>
      <c r="B210" s="15" t="str">
        <f>VLOOKUP(A210,Programas!$I$2:$K$8,2,0)</f>
        <v>0 - Remuneraciones</v>
      </c>
      <c r="C210" s="15" t="str">
        <f t="shared" si="19"/>
        <v>0005-0-05</v>
      </c>
      <c r="D210" s="15" t="s">
        <v>836</v>
      </c>
      <c r="E210" s="15" t="str">
        <f>VLOOKUP(C210,Programas!$P$2:$Q$32,2,0)</f>
        <v>CONTRIBUCIONES PATRONALES A FONDOS DE PENSIONES Y OTROS FONDOS DE CAPITALIZACIÓN</v>
      </c>
      <c r="F210" s="112" t="s">
        <v>248</v>
      </c>
      <c r="G210" s="15" t="str">
        <f t="shared" si="20"/>
        <v>0005-0-05-02</v>
      </c>
      <c r="H210" s="15" t="str">
        <f t="shared" si="21"/>
        <v>0.05.02</v>
      </c>
      <c r="I210" s="15" t="str">
        <f>VLOOKUP(G210,Programas!$T$2:$V$94,3,0)</f>
        <v>Aporte Patronal al Régimen Obligatorio de Pensiones Complementarias</v>
      </c>
      <c r="J210" s="15" t="str">
        <f t="shared" si="22"/>
        <v>01</v>
      </c>
      <c r="K210" s="15" t="str">
        <f t="shared" si="23"/>
        <v>01</v>
      </c>
      <c r="L210" s="15" t="str">
        <f>VLOOKUP(K210,Programas!$A$2:$B$21,2,0)</f>
        <v>01 Sistema de Emergencias 9-1-1</v>
      </c>
      <c r="M210" s="15" t="str">
        <f>VLOOKUP($G210,Programas!$T$2:$AD$92,3,0)</f>
        <v>Aporte Patronal al Régimen Obligatorio de Pensiones Complementarias</v>
      </c>
      <c r="N210" s="15" t="str">
        <f>VLOOKUP($G210,Programas!$T$2:$AD$92,4,0)</f>
        <v>1.1.1.2</v>
      </c>
      <c r="O210" s="15" t="str">
        <f>VLOOKUP($G210,Programas!$T$2:$AD$92,5,0)</f>
        <v>Contribuciones sociales</v>
      </c>
      <c r="P210" s="15" t="str">
        <f>VLOOKUP($G210,Programas!$T$2:$AD$92,6,0)</f>
        <v>1.1.1</v>
      </c>
      <c r="Q210" s="15" t="str">
        <f>VLOOKUP($G210,Programas!$T$2:$AD$92,7,0)</f>
        <v>REMUNERACIONES</v>
      </c>
      <c r="R210" s="15" t="str">
        <f>VLOOKUP($G210,Programas!$T$2:$AD$92,8,0)</f>
        <v>1.1</v>
      </c>
      <c r="S210" s="15" t="str">
        <f>VLOOKUP($G210,Programas!$T$2:$AD$92,9,0)</f>
        <v>GASTOS DE CONSUMO</v>
      </c>
      <c r="T210" s="15" t="str">
        <f>VLOOKUP($G210,Programas!$T$2:$AD$92,10,0)</f>
        <v>1</v>
      </c>
      <c r="U210" s="14">
        <v>806572.71</v>
      </c>
      <c r="W210" s="19"/>
    </row>
    <row r="211" spans="1:23" hidden="1" x14ac:dyDescent="0.25">
      <c r="A211" s="15" t="str">
        <f t="shared" si="18"/>
        <v>0005-0</v>
      </c>
      <c r="B211" s="15" t="str">
        <f>VLOOKUP(A211,Programas!$I$2:$K$8,2,0)</f>
        <v>0 - Remuneraciones</v>
      </c>
      <c r="C211" s="15" t="str">
        <f t="shared" si="19"/>
        <v>0005-0-05</v>
      </c>
      <c r="D211" s="15" t="s">
        <v>836</v>
      </c>
      <c r="E211" s="15" t="str">
        <f>VLOOKUP(C211,Programas!$P$2:$Q$32,2,0)</f>
        <v>CONTRIBUCIONES PATRONALES A FONDOS DE PENSIONES Y OTROS FONDOS DE CAPITALIZACIÓN</v>
      </c>
      <c r="F211" s="112" t="s">
        <v>249</v>
      </c>
      <c r="G211" s="15" t="str">
        <f t="shared" si="20"/>
        <v>0005-0-05-02</v>
      </c>
      <c r="H211" s="15" t="str">
        <f t="shared" si="21"/>
        <v>0.05.02</v>
      </c>
      <c r="I211" s="15" t="str">
        <f>VLOOKUP(G211,Programas!$T$2:$V$94,3,0)</f>
        <v>Aporte Patronal al Régimen Obligatorio de Pensiones Complementarias</v>
      </c>
      <c r="J211" s="15" t="str">
        <f t="shared" si="22"/>
        <v>01</v>
      </c>
      <c r="K211" s="15" t="str">
        <f t="shared" si="23"/>
        <v>02</v>
      </c>
      <c r="L211" s="15" t="str">
        <f>VLOOKUP(K211,Programas!$A$2:$B$21,2,0)</f>
        <v>01 Sistema de Emergencias 9-1-1</v>
      </c>
      <c r="M211" s="15" t="str">
        <f>VLOOKUP($G211,Programas!$T$2:$AD$92,3,0)</f>
        <v>Aporte Patronal al Régimen Obligatorio de Pensiones Complementarias</v>
      </c>
      <c r="N211" s="15" t="str">
        <f>VLOOKUP($G211,Programas!$T$2:$AD$92,4,0)</f>
        <v>1.1.1.2</v>
      </c>
      <c r="O211" s="15" t="str">
        <f>VLOOKUP($G211,Programas!$T$2:$AD$92,5,0)</f>
        <v>Contribuciones sociales</v>
      </c>
      <c r="P211" s="15" t="str">
        <f>VLOOKUP($G211,Programas!$T$2:$AD$92,6,0)</f>
        <v>1.1.1</v>
      </c>
      <c r="Q211" s="15" t="str">
        <f>VLOOKUP($G211,Programas!$T$2:$AD$92,7,0)</f>
        <v>REMUNERACIONES</v>
      </c>
      <c r="R211" s="15" t="str">
        <f>VLOOKUP($G211,Programas!$T$2:$AD$92,8,0)</f>
        <v>1.1</v>
      </c>
      <c r="S211" s="15" t="str">
        <f>VLOOKUP($G211,Programas!$T$2:$AD$92,9,0)</f>
        <v>GASTOS DE CONSUMO</v>
      </c>
      <c r="T211" s="15" t="str">
        <f>VLOOKUP($G211,Programas!$T$2:$AD$92,10,0)</f>
        <v>1</v>
      </c>
      <c r="U211" s="14">
        <v>1091965.8999999999</v>
      </c>
      <c r="W211" s="19"/>
    </row>
    <row r="212" spans="1:23" hidden="1" x14ac:dyDescent="0.25">
      <c r="A212" s="15" t="str">
        <f t="shared" si="18"/>
        <v>0005-0</v>
      </c>
      <c r="B212" s="15" t="str">
        <f>VLOOKUP(A212,Programas!$I$2:$K$8,2,0)</f>
        <v>0 - Remuneraciones</v>
      </c>
      <c r="C212" s="15" t="str">
        <f t="shared" si="19"/>
        <v>0005-0-05</v>
      </c>
      <c r="D212" s="15" t="s">
        <v>836</v>
      </c>
      <c r="E212" s="15" t="str">
        <f>VLOOKUP(C212,Programas!$P$2:$Q$32,2,0)</f>
        <v>CONTRIBUCIONES PATRONALES A FONDOS DE PENSIONES Y OTROS FONDOS DE CAPITALIZACIÓN</v>
      </c>
      <c r="F212" s="112" t="s">
        <v>250</v>
      </c>
      <c r="G212" s="15" t="str">
        <f t="shared" si="20"/>
        <v>0005-0-05-02</v>
      </c>
      <c r="H212" s="15" t="str">
        <f t="shared" si="21"/>
        <v>0.05.02</v>
      </c>
      <c r="I212" s="15" t="str">
        <f>VLOOKUP(G212,Programas!$T$2:$V$94,3,0)</f>
        <v>Aporte Patronal al Régimen Obligatorio de Pensiones Complementarias</v>
      </c>
      <c r="J212" s="15" t="str">
        <f t="shared" si="22"/>
        <v>01</v>
      </c>
      <c r="K212" s="15" t="str">
        <f t="shared" si="23"/>
        <v>03</v>
      </c>
      <c r="L212" s="15" t="str">
        <f>VLOOKUP(K212,Programas!$A$2:$B$21,2,0)</f>
        <v>01 Sistema de Emergencias 9-1-1</v>
      </c>
      <c r="M212" s="15" t="str">
        <f>VLOOKUP($G212,Programas!$T$2:$AD$92,3,0)</f>
        <v>Aporte Patronal al Régimen Obligatorio de Pensiones Complementarias</v>
      </c>
      <c r="N212" s="15" t="str">
        <f>VLOOKUP($G212,Programas!$T$2:$AD$92,4,0)</f>
        <v>1.1.1.2</v>
      </c>
      <c r="O212" s="15" t="str">
        <f>VLOOKUP($G212,Programas!$T$2:$AD$92,5,0)</f>
        <v>Contribuciones sociales</v>
      </c>
      <c r="P212" s="15" t="str">
        <f>VLOOKUP($G212,Programas!$T$2:$AD$92,6,0)</f>
        <v>1.1.1</v>
      </c>
      <c r="Q212" s="15" t="str">
        <f>VLOOKUP($G212,Programas!$T$2:$AD$92,7,0)</f>
        <v>REMUNERACIONES</v>
      </c>
      <c r="R212" s="15" t="str">
        <f>VLOOKUP($G212,Programas!$T$2:$AD$92,8,0)</f>
        <v>1.1</v>
      </c>
      <c r="S212" s="15" t="str">
        <f>VLOOKUP($G212,Programas!$T$2:$AD$92,9,0)</f>
        <v>GASTOS DE CONSUMO</v>
      </c>
      <c r="T212" s="15" t="str">
        <f>VLOOKUP($G212,Programas!$T$2:$AD$92,10,0)</f>
        <v>1</v>
      </c>
      <c r="U212" s="14">
        <v>2106902.75</v>
      </c>
      <c r="W212" s="19"/>
    </row>
    <row r="213" spans="1:23" hidden="1" x14ac:dyDescent="0.25">
      <c r="A213" s="15" t="str">
        <f t="shared" si="18"/>
        <v>0005-0</v>
      </c>
      <c r="B213" s="15" t="str">
        <f>VLOOKUP(A213,Programas!$I$2:$K$8,2,0)</f>
        <v>0 - Remuneraciones</v>
      </c>
      <c r="C213" s="15" t="str">
        <f t="shared" si="19"/>
        <v>0005-0-05</v>
      </c>
      <c r="D213" s="15" t="s">
        <v>836</v>
      </c>
      <c r="E213" s="15" t="str">
        <f>VLOOKUP(C213,Programas!$P$2:$Q$32,2,0)</f>
        <v>CONTRIBUCIONES PATRONALES A FONDOS DE PENSIONES Y OTROS FONDOS DE CAPITALIZACIÓN</v>
      </c>
      <c r="F213" s="111" t="s">
        <v>251</v>
      </c>
      <c r="G213" s="15" t="str">
        <f t="shared" si="20"/>
        <v>0005-0-05-02</v>
      </c>
      <c r="H213" s="15" t="str">
        <f t="shared" si="21"/>
        <v>0.05.02</v>
      </c>
      <c r="I213" s="15" t="str">
        <f>VLOOKUP(G213,Programas!$T$2:$V$94,3,0)</f>
        <v>Aporte Patronal al Régimen Obligatorio de Pensiones Complementarias</v>
      </c>
      <c r="J213" s="15" t="str">
        <f t="shared" si="22"/>
        <v>01</v>
      </c>
      <c r="K213" s="15" t="str">
        <f t="shared" si="23"/>
        <v>04</v>
      </c>
      <c r="L213" s="15" t="str">
        <f>VLOOKUP(K213,Programas!$A$2:$B$21,2,0)</f>
        <v>01 Sistema de Emergencias 9-1-1</v>
      </c>
      <c r="M213" s="15" t="str">
        <f>VLOOKUP($G213,Programas!$T$2:$AD$92,3,0)</f>
        <v>Aporte Patronal al Régimen Obligatorio de Pensiones Complementarias</v>
      </c>
      <c r="N213" s="15" t="str">
        <f>VLOOKUP($G213,Programas!$T$2:$AD$92,4,0)</f>
        <v>1.1.1.2</v>
      </c>
      <c r="O213" s="15" t="str">
        <f>VLOOKUP($G213,Programas!$T$2:$AD$92,5,0)</f>
        <v>Contribuciones sociales</v>
      </c>
      <c r="P213" s="15" t="str">
        <f>VLOOKUP($G213,Programas!$T$2:$AD$92,6,0)</f>
        <v>1.1.1</v>
      </c>
      <c r="Q213" s="15" t="str">
        <f>VLOOKUP($G213,Programas!$T$2:$AD$92,7,0)</f>
        <v>REMUNERACIONES</v>
      </c>
      <c r="R213" s="15" t="str">
        <f>VLOOKUP($G213,Programas!$T$2:$AD$92,8,0)</f>
        <v>1.1</v>
      </c>
      <c r="S213" s="15" t="str">
        <f>VLOOKUP($G213,Programas!$T$2:$AD$92,9,0)</f>
        <v>GASTOS DE CONSUMO</v>
      </c>
      <c r="T213" s="15" t="str">
        <f>VLOOKUP($G213,Programas!$T$2:$AD$92,10,0)</f>
        <v>1</v>
      </c>
      <c r="U213" s="14">
        <v>3434207.28</v>
      </c>
      <c r="W213" s="19"/>
    </row>
    <row r="214" spans="1:23" hidden="1" x14ac:dyDescent="0.25">
      <c r="A214" s="15" t="str">
        <f t="shared" si="18"/>
        <v>0005-0</v>
      </c>
      <c r="B214" s="15" t="str">
        <f>VLOOKUP(A214,Programas!$I$2:$K$8,2,0)</f>
        <v>0 - Remuneraciones</v>
      </c>
      <c r="C214" s="15" t="str">
        <f t="shared" si="19"/>
        <v>0005-0-05</v>
      </c>
      <c r="D214" s="15" t="s">
        <v>836</v>
      </c>
      <c r="E214" s="15" t="str">
        <f>VLOOKUP(C214,Programas!$P$2:$Q$32,2,0)</f>
        <v>CONTRIBUCIONES PATRONALES A FONDOS DE PENSIONES Y OTROS FONDOS DE CAPITALIZACIÓN</v>
      </c>
      <c r="F214" s="111" t="s">
        <v>252</v>
      </c>
      <c r="G214" s="15" t="str">
        <f t="shared" si="20"/>
        <v>0005-0-05-02</v>
      </c>
      <c r="H214" s="15" t="str">
        <f t="shared" si="21"/>
        <v>0.05.02</v>
      </c>
      <c r="I214" s="15" t="str">
        <f>VLOOKUP(G214,Programas!$T$2:$V$94,3,0)</f>
        <v>Aporte Patronal al Régimen Obligatorio de Pensiones Complementarias</v>
      </c>
      <c r="J214" s="15" t="str">
        <f t="shared" si="22"/>
        <v>01</v>
      </c>
      <c r="K214" s="15" t="str">
        <f t="shared" si="23"/>
        <v>06</v>
      </c>
      <c r="L214" s="15" t="str">
        <f>VLOOKUP(K214,Programas!$A$2:$B$21,2,0)</f>
        <v>01 Sistema de Emergencias 9-1-1</v>
      </c>
      <c r="M214" s="15" t="str">
        <f>VLOOKUP($G214,Programas!$T$2:$AD$92,3,0)</f>
        <v>Aporte Patronal al Régimen Obligatorio de Pensiones Complementarias</v>
      </c>
      <c r="N214" s="15" t="str">
        <f>VLOOKUP($G214,Programas!$T$2:$AD$92,4,0)</f>
        <v>1.1.1.2</v>
      </c>
      <c r="O214" s="15" t="str">
        <f>VLOOKUP($G214,Programas!$T$2:$AD$92,5,0)</f>
        <v>Contribuciones sociales</v>
      </c>
      <c r="P214" s="15" t="str">
        <f>VLOOKUP($G214,Programas!$T$2:$AD$92,6,0)</f>
        <v>1.1.1</v>
      </c>
      <c r="Q214" s="15" t="str">
        <f>VLOOKUP($G214,Programas!$T$2:$AD$92,7,0)</f>
        <v>REMUNERACIONES</v>
      </c>
      <c r="R214" s="15" t="str">
        <f>VLOOKUP($G214,Programas!$T$2:$AD$92,8,0)</f>
        <v>1.1</v>
      </c>
      <c r="S214" s="15" t="str">
        <f>VLOOKUP($G214,Programas!$T$2:$AD$92,9,0)</f>
        <v>GASTOS DE CONSUMO</v>
      </c>
      <c r="T214" s="15" t="str">
        <f>VLOOKUP($G214,Programas!$T$2:$AD$92,10,0)</f>
        <v>1</v>
      </c>
      <c r="U214" s="14">
        <v>591991.68000000005</v>
      </c>
      <c r="W214" s="19"/>
    </row>
    <row r="215" spans="1:23" hidden="1" x14ac:dyDescent="0.25">
      <c r="A215" s="15" t="str">
        <f t="shared" si="18"/>
        <v>0005-0</v>
      </c>
      <c r="B215" s="15" t="str">
        <f>VLOOKUP(A215,Programas!$I$2:$K$8,2,0)</f>
        <v>0 - Remuneraciones</v>
      </c>
      <c r="C215" s="15" t="str">
        <f t="shared" si="19"/>
        <v>0005-0-05</v>
      </c>
      <c r="D215" s="15" t="s">
        <v>836</v>
      </c>
      <c r="E215" s="15" t="str">
        <f>VLOOKUP(C215,Programas!$P$2:$Q$32,2,0)</f>
        <v>CONTRIBUCIONES PATRONALES A FONDOS DE PENSIONES Y OTROS FONDOS DE CAPITALIZACIÓN</v>
      </c>
      <c r="F215" s="111" t="s">
        <v>253</v>
      </c>
      <c r="G215" s="15" t="str">
        <f t="shared" si="20"/>
        <v>0005-0-05-02</v>
      </c>
      <c r="H215" s="15" t="str">
        <f t="shared" si="21"/>
        <v>0.05.02</v>
      </c>
      <c r="I215" s="15" t="str">
        <f>VLOOKUP(G215,Programas!$T$2:$V$94,3,0)</f>
        <v>Aporte Patronal al Régimen Obligatorio de Pensiones Complementarias</v>
      </c>
      <c r="J215" s="15" t="str">
        <f t="shared" si="22"/>
        <v>01</v>
      </c>
      <c r="K215" s="15" t="str">
        <f t="shared" si="23"/>
        <v>07</v>
      </c>
      <c r="L215" s="15" t="str">
        <f>VLOOKUP(K215,Programas!$A$2:$B$21,2,0)</f>
        <v>01 Sistema de Emergencias 9-1-1</v>
      </c>
      <c r="M215" s="15" t="str">
        <f>VLOOKUP($G215,Programas!$T$2:$AD$92,3,0)</f>
        <v>Aporte Patronal al Régimen Obligatorio de Pensiones Complementarias</v>
      </c>
      <c r="N215" s="15" t="str">
        <f>VLOOKUP($G215,Programas!$T$2:$AD$92,4,0)</f>
        <v>1.1.1.2</v>
      </c>
      <c r="O215" s="15" t="str">
        <f>VLOOKUP($G215,Programas!$T$2:$AD$92,5,0)</f>
        <v>Contribuciones sociales</v>
      </c>
      <c r="P215" s="15" t="str">
        <f>VLOOKUP($G215,Programas!$T$2:$AD$92,6,0)</f>
        <v>1.1.1</v>
      </c>
      <c r="Q215" s="15" t="str">
        <f>VLOOKUP($G215,Programas!$T$2:$AD$92,7,0)</f>
        <v>REMUNERACIONES</v>
      </c>
      <c r="R215" s="15" t="str">
        <f>VLOOKUP($G215,Programas!$T$2:$AD$92,8,0)</f>
        <v>1.1</v>
      </c>
      <c r="S215" s="15" t="str">
        <f>VLOOKUP($G215,Programas!$T$2:$AD$92,9,0)</f>
        <v>GASTOS DE CONSUMO</v>
      </c>
      <c r="T215" s="15" t="str">
        <f>VLOOKUP($G215,Programas!$T$2:$AD$92,10,0)</f>
        <v>1</v>
      </c>
      <c r="U215" s="14">
        <v>5108081.17</v>
      </c>
      <c r="W215" s="19"/>
    </row>
    <row r="216" spans="1:23" hidden="1" x14ac:dyDescent="0.25">
      <c r="A216" s="15" t="str">
        <f t="shared" si="18"/>
        <v>0005-0</v>
      </c>
      <c r="B216" s="15" t="str">
        <f>VLOOKUP(A216,Programas!$I$2:$K$8,2,0)</f>
        <v>0 - Remuneraciones</v>
      </c>
      <c r="C216" s="15" t="str">
        <f t="shared" si="19"/>
        <v>0005-0-05</v>
      </c>
      <c r="D216" s="15" t="s">
        <v>836</v>
      </c>
      <c r="E216" s="15" t="str">
        <f>VLOOKUP(C216,Programas!$P$2:$Q$32,2,0)</f>
        <v>CONTRIBUCIONES PATRONALES A FONDOS DE PENSIONES Y OTROS FONDOS DE CAPITALIZACIÓN</v>
      </c>
      <c r="F216" s="111" t="s">
        <v>254</v>
      </c>
      <c r="G216" s="15" t="str">
        <f t="shared" si="20"/>
        <v>0005-0-05-02</v>
      </c>
      <c r="H216" s="15" t="str">
        <f t="shared" si="21"/>
        <v>0.05.02</v>
      </c>
      <c r="I216" s="15" t="str">
        <f>VLOOKUP(G216,Programas!$T$2:$V$94,3,0)</f>
        <v>Aporte Patronal al Régimen Obligatorio de Pensiones Complementarias</v>
      </c>
      <c r="J216" s="15" t="str">
        <f t="shared" si="22"/>
        <v>01</v>
      </c>
      <c r="K216" s="15" t="str">
        <f t="shared" si="23"/>
        <v>08</v>
      </c>
      <c r="L216" s="15" t="str">
        <f>VLOOKUP(K216,Programas!$A$2:$B$21,2,0)</f>
        <v>01 Sistema de Emergencias 9-1-1</v>
      </c>
      <c r="M216" s="15" t="str">
        <f>VLOOKUP($G216,Programas!$T$2:$AD$92,3,0)</f>
        <v>Aporte Patronal al Régimen Obligatorio de Pensiones Complementarias</v>
      </c>
      <c r="N216" s="15" t="str">
        <f>VLOOKUP($G216,Programas!$T$2:$AD$92,4,0)</f>
        <v>1.1.1.2</v>
      </c>
      <c r="O216" s="15" t="str">
        <f>VLOOKUP($G216,Programas!$T$2:$AD$92,5,0)</f>
        <v>Contribuciones sociales</v>
      </c>
      <c r="P216" s="15" t="str">
        <f>VLOOKUP($G216,Programas!$T$2:$AD$92,6,0)</f>
        <v>1.1.1</v>
      </c>
      <c r="Q216" s="15" t="str">
        <f>VLOOKUP($G216,Programas!$T$2:$AD$92,7,0)</f>
        <v>REMUNERACIONES</v>
      </c>
      <c r="R216" s="15" t="str">
        <f>VLOOKUP($G216,Programas!$T$2:$AD$92,8,0)</f>
        <v>1.1</v>
      </c>
      <c r="S216" s="15" t="str">
        <f>VLOOKUP($G216,Programas!$T$2:$AD$92,9,0)</f>
        <v>GASTOS DE CONSUMO</v>
      </c>
      <c r="T216" s="15" t="str">
        <f>VLOOKUP($G216,Programas!$T$2:$AD$92,10,0)</f>
        <v>1</v>
      </c>
      <c r="U216" s="14">
        <v>5141543.8</v>
      </c>
      <c r="W216" s="19"/>
    </row>
    <row r="217" spans="1:23" hidden="1" x14ac:dyDescent="0.25">
      <c r="A217" s="15" t="str">
        <f t="shared" si="18"/>
        <v>0005-0</v>
      </c>
      <c r="B217" s="15" t="str">
        <f>VLOOKUP(A217,Programas!$I$2:$K$8,2,0)</f>
        <v>0 - Remuneraciones</v>
      </c>
      <c r="C217" s="15" t="str">
        <f t="shared" si="19"/>
        <v>0005-0-05</v>
      </c>
      <c r="D217" s="15" t="s">
        <v>836</v>
      </c>
      <c r="E217" s="15" t="str">
        <f>VLOOKUP(C217,Programas!$P$2:$Q$32,2,0)</f>
        <v>CONTRIBUCIONES PATRONALES A FONDOS DE PENSIONES Y OTROS FONDOS DE CAPITALIZACIÓN</v>
      </c>
      <c r="F217" s="111" t="s">
        <v>256</v>
      </c>
      <c r="G217" s="15" t="str">
        <f t="shared" si="20"/>
        <v>0005-0-05-02</v>
      </c>
      <c r="H217" s="15" t="str">
        <f t="shared" si="21"/>
        <v>0.05.02</v>
      </c>
      <c r="I217" s="15" t="str">
        <f>VLOOKUP(G217,Programas!$T$2:$V$94,3,0)</f>
        <v>Aporte Patronal al Régimen Obligatorio de Pensiones Complementarias</v>
      </c>
      <c r="J217" s="15" t="str">
        <f t="shared" si="22"/>
        <v>01</v>
      </c>
      <c r="K217" s="15" t="str">
        <f t="shared" si="23"/>
        <v>09</v>
      </c>
      <c r="L217" s="15" t="str">
        <f>VLOOKUP(K217,Programas!$A$2:$B$21,2,0)</f>
        <v>01 Sistema de Emergencias 9-1-1</v>
      </c>
      <c r="M217" s="15" t="str">
        <f>VLOOKUP($G217,Programas!$T$2:$AD$92,3,0)</f>
        <v>Aporte Patronal al Régimen Obligatorio de Pensiones Complementarias</v>
      </c>
      <c r="N217" s="15" t="str">
        <f>VLOOKUP($G217,Programas!$T$2:$AD$92,4,0)</f>
        <v>1.1.1.2</v>
      </c>
      <c r="O217" s="15" t="str">
        <f>VLOOKUP($G217,Programas!$T$2:$AD$92,5,0)</f>
        <v>Contribuciones sociales</v>
      </c>
      <c r="P217" s="15" t="str">
        <f>VLOOKUP($G217,Programas!$T$2:$AD$92,6,0)</f>
        <v>1.1.1</v>
      </c>
      <c r="Q217" s="15" t="str">
        <f>VLOOKUP($G217,Programas!$T$2:$AD$92,7,0)</f>
        <v>REMUNERACIONES</v>
      </c>
      <c r="R217" s="15" t="str">
        <f>VLOOKUP($G217,Programas!$T$2:$AD$92,8,0)</f>
        <v>1.1</v>
      </c>
      <c r="S217" s="15" t="str">
        <f>VLOOKUP($G217,Programas!$T$2:$AD$92,9,0)</f>
        <v>GASTOS DE CONSUMO</v>
      </c>
      <c r="T217" s="15" t="str">
        <f>VLOOKUP($G217,Programas!$T$2:$AD$92,10,0)</f>
        <v>1</v>
      </c>
      <c r="U217" s="14">
        <v>1895405.8800000001</v>
      </c>
      <c r="W217" s="19"/>
    </row>
    <row r="218" spans="1:23" hidden="1" x14ac:dyDescent="0.25">
      <c r="A218" s="15" t="str">
        <f t="shared" si="18"/>
        <v>0005-0</v>
      </c>
      <c r="B218" s="15" t="str">
        <f>VLOOKUP(A218,Programas!$I$2:$K$8,2,0)</f>
        <v>0 - Remuneraciones</v>
      </c>
      <c r="C218" s="15" t="str">
        <f t="shared" si="19"/>
        <v>0005-0-05</v>
      </c>
      <c r="D218" s="15" t="s">
        <v>836</v>
      </c>
      <c r="E218" s="15" t="str">
        <f>VLOOKUP(C218,Programas!$P$2:$Q$32,2,0)</f>
        <v>CONTRIBUCIONES PATRONALES A FONDOS DE PENSIONES Y OTROS FONDOS DE CAPITALIZACIÓN</v>
      </c>
      <c r="F218" s="111" t="s">
        <v>257</v>
      </c>
      <c r="G218" s="15" t="str">
        <f t="shared" si="20"/>
        <v>0005-0-05-02</v>
      </c>
      <c r="H218" s="15" t="str">
        <f t="shared" si="21"/>
        <v>0.05.02</v>
      </c>
      <c r="I218" s="15" t="str">
        <f>VLOOKUP(G218,Programas!$T$2:$V$94,3,0)</f>
        <v>Aporte Patronal al Régimen Obligatorio de Pensiones Complementarias</v>
      </c>
      <c r="J218" s="15" t="str">
        <f t="shared" si="22"/>
        <v>01</v>
      </c>
      <c r="K218" s="15" t="str">
        <f t="shared" si="23"/>
        <v>10</v>
      </c>
      <c r="L218" s="15" t="str">
        <f>VLOOKUP(K218,Programas!$A$2:$B$21,2,0)</f>
        <v>01 Sistema de Emergencias 9-1-1</v>
      </c>
      <c r="M218" s="15" t="str">
        <f>VLOOKUP($G218,Programas!$T$2:$AD$92,3,0)</f>
        <v>Aporte Patronal al Régimen Obligatorio de Pensiones Complementarias</v>
      </c>
      <c r="N218" s="15" t="str">
        <f>VLOOKUP($G218,Programas!$T$2:$AD$92,4,0)</f>
        <v>1.1.1.2</v>
      </c>
      <c r="O218" s="15" t="str">
        <f>VLOOKUP($G218,Programas!$T$2:$AD$92,5,0)</f>
        <v>Contribuciones sociales</v>
      </c>
      <c r="P218" s="15" t="str">
        <f>VLOOKUP($G218,Programas!$T$2:$AD$92,6,0)</f>
        <v>1.1.1</v>
      </c>
      <c r="Q218" s="15" t="str">
        <f>VLOOKUP($G218,Programas!$T$2:$AD$92,7,0)</f>
        <v>REMUNERACIONES</v>
      </c>
      <c r="R218" s="15" t="str">
        <f>VLOOKUP($G218,Programas!$T$2:$AD$92,8,0)</f>
        <v>1.1</v>
      </c>
      <c r="S218" s="15" t="str">
        <f>VLOOKUP($G218,Programas!$T$2:$AD$92,9,0)</f>
        <v>GASTOS DE CONSUMO</v>
      </c>
      <c r="T218" s="15" t="str">
        <f>VLOOKUP($G218,Programas!$T$2:$AD$92,10,0)</f>
        <v>1</v>
      </c>
      <c r="U218" s="14">
        <v>4276161.88</v>
      </c>
      <c r="W218" s="19"/>
    </row>
    <row r="219" spans="1:23" hidden="1" x14ac:dyDescent="0.25">
      <c r="A219" s="15" t="str">
        <f t="shared" si="18"/>
        <v>0005-0</v>
      </c>
      <c r="B219" s="15" t="str">
        <f>VLOOKUP(A219,Programas!$I$2:$K$8,2,0)</f>
        <v>0 - Remuneraciones</v>
      </c>
      <c r="C219" s="15" t="str">
        <f t="shared" si="19"/>
        <v>0005-0-05</v>
      </c>
      <c r="D219" s="15" t="s">
        <v>836</v>
      </c>
      <c r="E219" s="15" t="str">
        <f>VLOOKUP(C219,Programas!$P$2:$Q$32,2,0)</f>
        <v>CONTRIBUCIONES PATRONALES A FONDOS DE PENSIONES Y OTROS FONDOS DE CAPITALIZACIÓN</v>
      </c>
      <c r="F219" s="111" t="s">
        <v>258</v>
      </c>
      <c r="G219" s="15" t="str">
        <f t="shared" si="20"/>
        <v>0005-0-05-02</v>
      </c>
      <c r="H219" s="15" t="str">
        <f t="shared" si="21"/>
        <v>0.05.02</v>
      </c>
      <c r="I219" s="15" t="str">
        <f>VLOOKUP(G219,Programas!$T$2:$V$94,3,0)</f>
        <v>Aporte Patronal al Régimen Obligatorio de Pensiones Complementarias</v>
      </c>
      <c r="J219" s="15" t="str">
        <f t="shared" si="22"/>
        <v>01</v>
      </c>
      <c r="K219" s="15" t="str">
        <f t="shared" si="23"/>
        <v>12</v>
      </c>
      <c r="L219" s="15" t="str">
        <f>VLOOKUP(K219,Programas!$A$2:$B$21,2,0)</f>
        <v>01 Sistema de Emergencias 9-1-1</v>
      </c>
      <c r="M219" s="15" t="str">
        <f>VLOOKUP($G219,Programas!$T$2:$AD$92,3,0)</f>
        <v>Aporte Patronal al Régimen Obligatorio de Pensiones Complementarias</v>
      </c>
      <c r="N219" s="15" t="str">
        <f>VLOOKUP($G219,Programas!$T$2:$AD$92,4,0)</f>
        <v>1.1.1.2</v>
      </c>
      <c r="O219" s="15" t="str">
        <f>VLOOKUP($G219,Programas!$T$2:$AD$92,5,0)</f>
        <v>Contribuciones sociales</v>
      </c>
      <c r="P219" s="15" t="str">
        <f>VLOOKUP($G219,Programas!$T$2:$AD$92,6,0)</f>
        <v>1.1.1</v>
      </c>
      <c r="Q219" s="15" t="str">
        <f>VLOOKUP($G219,Programas!$T$2:$AD$92,7,0)</f>
        <v>REMUNERACIONES</v>
      </c>
      <c r="R219" s="15" t="str">
        <f>VLOOKUP($G219,Programas!$T$2:$AD$92,8,0)</f>
        <v>1.1</v>
      </c>
      <c r="S219" s="15" t="str">
        <f>VLOOKUP($G219,Programas!$T$2:$AD$92,9,0)</f>
        <v>GASTOS DE CONSUMO</v>
      </c>
      <c r="T219" s="15" t="str">
        <f>VLOOKUP($G219,Programas!$T$2:$AD$92,10,0)</f>
        <v>1</v>
      </c>
      <c r="U219" s="14">
        <v>2340347.23</v>
      </c>
      <c r="W219" s="19"/>
    </row>
    <row r="220" spans="1:23" hidden="1" x14ac:dyDescent="0.25">
      <c r="A220" s="15" t="str">
        <f t="shared" si="18"/>
        <v>0005-0</v>
      </c>
      <c r="B220" s="15" t="str">
        <f>VLOOKUP(A220,Programas!$I$2:$K$8,2,0)</f>
        <v>0 - Remuneraciones</v>
      </c>
      <c r="C220" s="15" t="str">
        <f t="shared" si="19"/>
        <v>0005-0-05</v>
      </c>
      <c r="D220" s="15" t="s">
        <v>836</v>
      </c>
      <c r="E220" s="15" t="str">
        <f>VLOOKUP(C220,Programas!$P$2:$Q$32,2,0)</f>
        <v>CONTRIBUCIONES PATRONALES A FONDOS DE PENSIONES Y OTROS FONDOS DE CAPITALIZACIÓN</v>
      </c>
      <c r="F220" s="111" t="s">
        <v>259</v>
      </c>
      <c r="G220" s="15" t="str">
        <f t="shared" si="20"/>
        <v>0005-0-05-02</v>
      </c>
      <c r="H220" s="15" t="str">
        <f t="shared" si="21"/>
        <v>0.05.02</v>
      </c>
      <c r="I220" s="15" t="str">
        <f>VLOOKUP(G220,Programas!$T$2:$V$94,3,0)</f>
        <v>Aporte Patronal al Régimen Obligatorio de Pensiones Complementarias</v>
      </c>
      <c r="J220" s="15" t="str">
        <f t="shared" si="22"/>
        <v>01</v>
      </c>
      <c r="K220" s="15" t="str">
        <f t="shared" si="23"/>
        <v>13</v>
      </c>
      <c r="L220" s="15" t="str">
        <f>VLOOKUP(K220,Programas!$A$2:$B$21,2,0)</f>
        <v>01 Sistema de Emergencias 9-1-1</v>
      </c>
      <c r="M220" s="15" t="str">
        <f>VLOOKUP($G220,Programas!$T$2:$AD$92,3,0)</f>
        <v>Aporte Patronal al Régimen Obligatorio de Pensiones Complementarias</v>
      </c>
      <c r="N220" s="15" t="str">
        <f>VLOOKUP($G220,Programas!$T$2:$AD$92,4,0)</f>
        <v>1.1.1.2</v>
      </c>
      <c r="O220" s="15" t="str">
        <f>VLOOKUP($G220,Programas!$T$2:$AD$92,5,0)</f>
        <v>Contribuciones sociales</v>
      </c>
      <c r="P220" s="15" t="str">
        <f>VLOOKUP($G220,Programas!$T$2:$AD$92,6,0)</f>
        <v>1.1.1</v>
      </c>
      <c r="Q220" s="15" t="str">
        <f>VLOOKUP($G220,Programas!$T$2:$AD$92,7,0)</f>
        <v>REMUNERACIONES</v>
      </c>
      <c r="R220" s="15" t="str">
        <f>VLOOKUP($G220,Programas!$T$2:$AD$92,8,0)</f>
        <v>1.1</v>
      </c>
      <c r="S220" s="15" t="str">
        <f>VLOOKUP($G220,Programas!$T$2:$AD$92,9,0)</f>
        <v>GASTOS DE CONSUMO</v>
      </c>
      <c r="T220" s="15" t="str">
        <f>VLOOKUP($G220,Programas!$T$2:$AD$92,10,0)</f>
        <v>1</v>
      </c>
      <c r="U220" s="14">
        <v>3084675.29</v>
      </c>
      <c r="W220" s="19"/>
    </row>
    <row r="221" spans="1:23" hidden="1" x14ac:dyDescent="0.25">
      <c r="A221" s="15" t="str">
        <f t="shared" si="18"/>
        <v>0005-0</v>
      </c>
      <c r="B221" s="15" t="str">
        <f>VLOOKUP(A221,Programas!$I$2:$K$8,2,0)</f>
        <v>0 - Remuneraciones</v>
      </c>
      <c r="C221" s="15" t="str">
        <f t="shared" si="19"/>
        <v>0005-0-05</v>
      </c>
      <c r="D221" s="15" t="s">
        <v>836</v>
      </c>
      <c r="E221" s="15" t="str">
        <f>VLOOKUP(C221,Programas!$P$2:$Q$32,2,0)</f>
        <v>CONTRIBUCIONES PATRONALES A FONDOS DE PENSIONES Y OTROS FONDOS DE CAPITALIZACIÓN</v>
      </c>
      <c r="F221" s="111" t="s">
        <v>260</v>
      </c>
      <c r="G221" s="15" t="str">
        <f t="shared" si="20"/>
        <v>0005-0-05-02</v>
      </c>
      <c r="H221" s="15" t="str">
        <f t="shared" si="21"/>
        <v>0.05.02</v>
      </c>
      <c r="I221" s="15" t="str">
        <f>VLOOKUP(G221,Programas!$T$2:$V$94,3,0)</f>
        <v>Aporte Patronal al Régimen Obligatorio de Pensiones Complementarias</v>
      </c>
      <c r="J221" s="15" t="str">
        <f t="shared" si="22"/>
        <v>01</v>
      </c>
      <c r="K221" s="15" t="str">
        <f t="shared" si="23"/>
        <v>14</v>
      </c>
      <c r="L221" s="15" t="str">
        <f>VLOOKUP(K221,Programas!$A$2:$B$21,2,0)</f>
        <v>01 Sistema de Emergencias 9-1-1</v>
      </c>
      <c r="M221" s="15" t="str">
        <f>VLOOKUP($G221,Programas!$T$2:$AD$92,3,0)</f>
        <v>Aporte Patronal al Régimen Obligatorio de Pensiones Complementarias</v>
      </c>
      <c r="N221" s="15" t="str">
        <f>VLOOKUP($G221,Programas!$T$2:$AD$92,4,0)</f>
        <v>1.1.1.2</v>
      </c>
      <c r="O221" s="15" t="str">
        <f>VLOOKUP($G221,Programas!$T$2:$AD$92,5,0)</f>
        <v>Contribuciones sociales</v>
      </c>
      <c r="P221" s="15" t="str">
        <f>VLOOKUP($G221,Programas!$T$2:$AD$92,6,0)</f>
        <v>1.1.1</v>
      </c>
      <c r="Q221" s="15" t="str">
        <f>VLOOKUP($G221,Programas!$T$2:$AD$92,7,0)</f>
        <v>REMUNERACIONES</v>
      </c>
      <c r="R221" s="15" t="str">
        <f>VLOOKUP($G221,Programas!$T$2:$AD$92,8,0)</f>
        <v>1.1</v>
      </c>
      <c r="S221" s="15" t="str">
        <f>VLOOKUP($G221,Programas!$T$2:$AD$92,9,0)</f>
        <v>GASTOS DE CONSUMO</v>
      </c>
      <c r="T221" s="15" t="str">
        <f>VLOOKUP($G221,Programas!$T$2:$AD$92,10,0)</f>
        <v>1</v>
      </c>
      <c r="U221" s="14">
        <v>52165391.82</v>
      </c>
      <c r="W221" s="19"/>
    </row>
    <row r="222" spans="1:23" hidden="1" x14ac:dyDescent="0.25">
      <c r="A222" s="15" t="str">
        <f t="shared" si="18"/>
        <v>0005-0</v>
      </c>
      <c r="B222" s="15" t="str">
        <f>VLOOKUP(A222,Programas!$I$2:$K$8,2,0)</f>
        <v>0 - Remuneraciones</v>
      </c>
      <c r="C222" s="15" t="str">
        <f t="shared" si="19"/>
        <v>0005-0-05</v>
      </c>
      <c r="D222" s="15" t="s">
        <v>836</v>
      </c>
      <c r="E222" s="15" t="str">
        <f>VLOOKUP(C222,Programas!$P$2:$Q$32,2,0)</f>
        <v>CONTRIBUCIONES PATRONALES A FONDOS DE PENSIONES Y OTROS FONDOS DE CAPITALIZACIÓN</v>
      </c>
      <c r="F222" s="111" t="s">
        <v>261</v>
      </c>
      <c r="G222" s="15" t="str">
        <f t="shared" si="20"/>
        <v>0005-0-05-02</v>
      </c>
      <c r="H222" s="15" t="str">
        <f t="shared" si="21"/>
        <v>0.05.02</v>
      </c>
      <c r="I222" s="15" t="str">
        <f>VLOOKUP(G222,Programas!$T$2:$V$94,3,0)</f>
        <v>Aporte Patronal al Régimen Obligatorio de Pensiones Complementarias</v>
      </c>
      <c r="J222" s="15" t="str">
        <f t="shared" si="22"/>
        <v>01</v>
      </c>
      <c r="K222" s="15" t="str">
        <f t="shared" si="23"/>
        <v>15</v>
      </c>
      <c r="L222" s="15" t="str">
        <f>VLOOKUP(K222,Programas!$A$2:$B$21,2,0)</f>
        <v>01 Sistema de Emergencias 9-1-1</v>
      </c>
      <c r="M222" s="15" t="str">
        <f>VLOOKUP($G222,Programas!$T$2:$AD$92,3,0)</f>
        <v>Aporte Patronal al Régimen Obligatorio de Pensiones Complementarias</v>
      </c>
      <c r="N222" s="15" t="str">
        <f>VLOOKUP($G222,Programas!$T$2:$AD$92,4,0)</f>
        <v>1.1.1.2</v>
      </c>
      <c r="O222" s="15" t="str">
        <f>VLOOKUP($G222,Programas!$T$2:$AD$92,5,0)</f>
        <v>Contribuciones sociales</v>
      </c>
      <c r="P222" s="15" t="str">
        <f>VLOOKUP($G222,Programas!$T$2:$AD$92,6,0)</f>
        <v>1.1.1</v>
      </c>
      <c r="Q222" s="15" t="str">
        <f>VLOOKUP($G222,Programas!$T$2:$AD$92,7,0)</f>
        <v>REMUNERACIONES</v>
      </c>
      <c r="R222" s="15" t="str">
        <f>VLOOKUP($G222,Programas!$T$2:$AD$92,8,0)</f>
        <v>1.1</v>
      </c>
      <c r="S222" s="15" t="str">
        <f>VLOOKUP($G222,Programas!$T$2:$AD$92,9,0)</f>
        <v>GASTOS DE CONSUMO</v>
      </c>
      <c r="T222" s="15" t="str">
        <f>VLOOKUP($G222,Programas!$T$2:$AD$92,10,0)</f>
        <v>1</v>
      </c>
      <c r="U222" s="14">
        <v>7370060.4400000004</v>
      </c>
      <c r="W222" s="19"/>
    </row>
    <row r="223" spans="1:23" hidden="1" x14ac:dyDescent="0.25">
      <c r="A223" s="15" t="str">
        <f t="shared" si="18"/>
        <v>0005-0</v>
      </c>
      <c r="B223" s="15" t="str">
        <f>VLOOKUP(A223,Programas!$I$2:$K$8,2,0)</f>
        <v>0 - Remuneraciones</v>
      </c>
      <c r="C223" s="15" t="str">
        <f t="shared" si="19"/>
        <v>0005-0-05</v>
      </c>
      <c r="D223" s="15" t="s">
        <v>836</v>
      </c>
      <c r="E223" s="15" t="str">
        <f>VLOOKUP(C223,Programas!$P$2:$Q$32,2,0)</f>
        <v>CONTRIBUCIONES PATRONALES A FONDOS DE PENSIONES Y OTROS FONDOS DE CAPITALIZACIÓN</v>
      </c>
      <c r="F223" s="111" t="s">
        <v>262</v>
      </c>
      <c r="G223" s="15" t="str">
        <f t="shared" si="20"/>
        <v>0005-0-05-02</v>
      </c>
      <c r="H223" s="15" t="str">
        <f t="shared" si="21"/>
        <v>0.05.02</v>
      </c>
      <c r="I223" s="15" t="str">
        <f>VLOOKUP(G223,Programas!$T$2:$V$94,3,0)</f>
        <v>Aporte Patronal al Régimen Obligatorio de Pensiones Complementarias</v>
      </c>
      <c r="J223" s="15" t="str">
        <f t="shared" si="22"/>
        <v>01</v>
      </c>
      <c r="K223" s="15" t="str">
        <f t="shared" si="23"/>
        <v>16</v>
      </c>
      <c r="L223" s="15" t="str">
        <f>VLOOKUP(K223,Programas!$A$2:$B$21,2,0)</f>
        <v>01 Sistema de Emergencias 9-1-1</v>
      </c>
      <c r="M223" s="15" t="str">
        <f>VLOOKUP($G223,Programas!$T$2:$AD$92,3,0)</f>
        <v>Aporte Patronal al Régimen Obligatorio de Pensiones Complementarias</v>
      </c>
      <c r="N223" s="15" t="str">
        <f>VLOOKUP($G223,Programas!$T$2:$AD$92,4,0)</f>
        <v>1.1.1.2</v>
      </c>
      <c r="O223" s="15" t="str">
        <f>VLOOKUP($G223,Programas!$T$2:$AD$92,5,0)</f>
        <v>Contribuciones sociales</v>
      </c>
      <c r="P223" s="15" t="str">
        <f>VLOOKUP($G223,Programas!$T$2:$AD$92,6,0)</f>
        <v>1.1.1</v>
      </c>
      <c r="Q223" s="15" t="str">
        <f>VLOOKUP($G223,Programas!$T$2:$AD$92,7,0)</f>
        <v>REMUNERACIONES</v>
      </c>
      <c r="R223" s="15" t="str">
        <f>VLOOKUP($G223,Programas!$T$2:$AD$92,8,0)</f>
        <v>1.1</v>
      </c>
      <c r="S223" s="15" t="str">
        <f>VLOOKUP($G223,Programas!$T$2:$AD$92,9,0)</f>
        <v>GASTOS DE CONSUMO</v>
      </c>
      <c r="T223" s="15" t="str">
        <f>VLOOKUP($G223,Programas!$T$2:$AD$92,10,0)</f>
        <v>1</v>
      </c>
      <c r="U223" s="14">
        <v>2522888.7199999997</v>
      </c>
      <c r="W223" s="19"/>
    </row>
    <row r="224" spans="1:23" hidden="1" x14ac:dyDescent="0.25">
      <c r="A224" s="15" t="str">
        <f t="shared" si="18"/>
        <v>0005-0</v>
      </c>
      <c r="B224" s="15" t="str">
        <f>VLOOKUP(A224,Programas!$I$2:$K$8,2,0)</f>
        <v>0 - Remuneraciones</v>
      </c>
      <c r="C224" s="15" t="str">
        <f t="shared" si="19"/>
        <v>0005-0-05</v>
      </c>
      <c r="D224" s="15" t="s">
        <v>836</v>
      </c>
      <c r="E224" s="15" t="str">
        <f>VLOOKUP(C224,Programas!$P$2:$Q$32,2,0)</f>
        <v>CONTRIBUCIONES PATRONALES A FONDOS DE PENSIONES Y OTROS FONDOS DE CAPITALIZACIÓN</v>
      </c>
      <c r="F224" s="111" t="s">
        <v>263</v>
      </c>
      <c r="G224" s="15" t="str">
        <f t="shared" si="20"/>
        <v>0005-0-05-02</v>
      </c>
      <c r="H224" s="15" t="str">
        <f t="shared" si="21"/>
        <v>0.05.02</v>
      </c>
      <c r="I224" s="15" t="str">
        <f>VLOOKUP(G224,Programas!$T$2:$V$94,3,0)</f>
        <v>Aporte Patronal al Régimen Obligatorio de Pensiones Complementarias</v>
      </c>
      <c r="J224" s="15" t="str">
        <f t="shared" si="22"/>
        <v>01</v>
      </c>
      <c r="K224" s="15" t="str">
        <f t="shared" si="23"/>
        <v>18</v>
      </c>
      <c r="L224" s="15" t="str">
        <f>VLOOKUP(K224,Programas!$A$2:$B$21,2,0)</f>
        <v>01 Sistema de Emergencias 9-1-1</v>
      </c>
      <c r="M224" s="15" t="str">
        <f>VLOOKUP($G224,Programas!$T$2:$AD$92,3,0)</f>
        <v>Aporte Patronal al Régimen Obligatorio de Pensiones Complementarias</v>
      </c>
      <c r="N224" s="15" t="str">
        <f>VLOOKUP($G224,Programas!$T$2:$AD$92,4,0)</f>
        <v>1.1.1.2</v>
      </c>
      <c r="O224" s="15" t="str">
        <f>VLOOKUP($G224,Programas!$T$2:$AD$92,5,0)</f>
        <v>Contribuciones sociales</v>
      </c>
      <c r="P224" s="15" t="str">
        <f>VLOOKUP($G224,Programas!$T$2:$AD$92,6,0)</f>
        <v>1.1.1</v>
      </c>
      <c r="Q224" s="15" t="str">
        <f>VLOOKUP($G224,Programas!$T$2:$AD$92,7,0)</f>
        <v>REMUNERACIONES</v>
      </c>
      <c r="R224" s="15" t="str">
        <f>VLOOKUP($G224,Programas!$T$2:$AD$92,8,0)</f>
        <v>1.1</v>
      </c>
      <c r="S224" s="15" t="str">
        <f>VLOOKUP($G224,Programas!$T$2:$AD$92,9,0)</f>
        <v>GASTOS DE CONSUMO</v>
      </c>
      <c r="T224" s="15" t="str">
        <f>VLOOKUP($G224,Programas!$T$2:$AD$92,10,0)</f>
        <v>1</v>
      </c>
      <c r="U224" s="14">
        <v>1593839.78</v>
      </c>
      <c r="W224" s="19"/>
    </row>
    <row r="225" spans="1:23" hidden="1" x14ac:dyDescent="0.25">
      <c r="A225" s="15" t="str">
        <f t="shared" si="18"/>
        <v>0005-0</v>
      </c>
      <c r="B225" s="15" t="str">
        <f>VLOOKUP(A225,Programas!$I$2:$K$8,2,0)</f>
        <v>0 - Remuneraciones</v>
      </c>
      <c r="C225" s="15" t="str">
        <f t="shared" si="19"/>
        <v>0005-0-05</v>
      </c>
      <c r="D225" s="15" t="s">
        <v>836</v>
      </c>
      <c r="E225" s="15" t="str">
        <f>VLOOKUP(C225,Programas!$P$2:$Q$32,2,0)</f>
        <v>CONTRIBUCIONES PATRONALES A FONDOS DE PENSIONES Y OTROS FONDOS DE CAPITALIZACIÓN</v>
      </c>
      <c r="F225" s="111" t="s">
        <v>264</v>
      </c>
      <c r="G225" s="15" t="str">
        <f t="shared" si="20"/>
        <v>0005-0-05-02</v>
      </c>
      <c r="H225" s="15" t="str">
        <f t="shared" si="21"/>
        <v>0.05.02</v>
      </c>
      <c r="I225" s="15" t="str">
        <f>VLOOKUP(G225,Programas!$T$2:$V$94,3,0)</f>
        <v>Aporte Patronal al Régimen Obligatorio de Pensiones Complementarias</v>
      </c>
      <c r="J225" s="15" t="str">
        <f t="shared" si="22"/>
        <v>01</v>
      </c>
      <c r="K225" s="15" t="str">
        <f t="shared" si="23"/>
        <v>19</v>
      </c>
      <c r="L225" s="15" t="str">
        <f>VLOOKUP(K225,Programas!$A$2:$B$21,2,0)</f>
        <v>01 Sistema de Emergencias 9-1-1</v>
      </c>
      <c r="M225" s="15" t="str">
        <f>VLOOKUP($G225,Programas!$T$2:$AD$92,3,0)</f>
        <v>Aporte Patronal al Régimen Obligatorio de Pensiones Complementarias</v>
      </c>
      <c r="N225" s="15" t="str">
        <f>VLOOKUP($G225,Programas!$T$2:$AD$92,4,0)</f>
        <v>1.1.1.2</v>
      </c>
      <c r="O225" s="15" t="str">
        <f>VLOOKUP($G225,Programas!$T$2:$AD$92,5,0)</f>
        <v>Contribuciones sociales</v>
      </c>
      <c r="P225" s="15" t="str">
        <f>VLOOKUP($G225,Programas!$T$2:$AD$92,6,0)</f>
        <v>1.1.1</v>
      </c>
      <c r="Q225" s="15" t="str">
        <f>VLOOKUP($G225,Programas!$T$2:$AD$92,7,0)</f>
        <v>REMUNERACIONES</v>
      </c>
      <c r="R225" s="15" t="str">
        <f>VLOOKUP($G225,Programas!$T$2:$AD$92,8,0)</f>
        <v>1.1</v>
      </c>
      <c r="S225" s="15" t="str">
        <f>VLOOKUP($G225,Programas!$T$2:$AD$92,9,0)</f>
        <v>GASTOS DE CONSUMO</v>
      </c>
      <c r="T225" s="15" t="str">
        <f>VLOOKUP($G225,Programas!$T$2:$AD$92,10,0)</f>
        <v>1</v>
      </c>
      <c r="U225" s="14">
        <v>1120740.5399999998</v>
      </c>
      <c r="W225" s="19"/>
    </row>
    <row r="226" spans="1:23" hidden="1" x14ac:dyDescent="0.25">
      <c r="A226" s="15" t="str">
        <f t="shared" si="18"/>
        <v>0005-0</v>
      </c>
      <c r="B226" s="15" t="str">
        <f>VLOOKUP(A226,Programas!$I$2:$K$8,2,0)</f>
        <v>0 - Remuneraciones</v>
      </c>
      <c r="C226" s="15" t="str">
        <f t="shared" si="19"/>
        <v>0005-0-05</v>
      </c>
      <c r="D226" s="15" t="s">
        <v>836</v>
      </c>
      <c r="E226" s="15" t="str">
        <f>VLOOKUP(C226,Programas!$P$2:$Q$32,2,0)</f>
        <v>CONTRIBUCIONES PATRONALES A FONDOS DE PENSIONES Y OTROS FONDOS DE CAPITALIZACIÓN</v>
      </c>
      <c r="F226" s="111" t="s">
        <v>265</v>
      </c>
      <c r="G226" s="15" t="str">
        <f t="shared" si="20"/>
        <v>0005-0-05-02</v>
      </c>
      <c r="H226" s="15" t="str">
        <f t="shared" si="21"/>
        <v>0.05.02</v>
      </c>
      <c r="I226" s="15" t="str">
        <f>VLOOKUP(G226,Programas!$T$2:$V$94,3,0)</f>
        <v>Aporte Patronal al Régimen Obligatorio de Pensiones Complementarias</v>
      </c>
      <c r="J226" s="15" t="str">
        <f t="shared" si="22"/>
        <v>01</v>
      </c>
      <c r="K226" s="15" t="str">
        <f t="shared" si="23"/>
        <v>20</v>
      </c>
      <c r="L226" s="15" t="str">
        <f>VLOOKUP(K226,Programas!$A$2:$B$21,2,0)</f>
        <v>01 Sistema de Emergencias 9-1-1</v>
      </c>
      <c r="M226" s="15" t="str">
        <f>VLOOKUP($G226,Programas!$T$2:$AD$92,3,0)</f>
        <v>Aporte Patronal al Régimen Obligatorio de Pensiones Complementarias</v>
      </c>
      <c r="N226" s="15" t="str">
        <f>VLOOKUP($G226,Programas!$T$2:$AD$92,4,0)</f>
        <v>1.1.1.2</v>
      </c>
      <c r="O226" s="15" t="str">
        <f>VLOOKUP($G226,Programas!$T$2:$AD$92,5,0)</f>
        <v>Contribuciones sociales</v>
      </c>
      <c r="P226" s="15" t="str">
        <f>VLOOKUP($G226,Programas!$T$2:$AD$92,6,0)</f>
        <v>1.1.1</v>
      </c>
      <c r="Q226" s="15" t="str">
        <f>VLOOKUP($G226,Programas!$T$2:$AD$92,7,0)</f>
        <v>REMUNERACIONES</v>
      </c>
      <c r="R226" s="15" t="str">
        <f>VLOOKUP($G226,Programas!$T$2:$AD$92,8,0)</f>
        <v>1.1</v>
      </c>
      <c r="S226" s="15" t="str">
        <f>VLOOKUP($G226,Programas!$T$2:$AD$92,9,0)</f>
        <v>GASTOS DE CONSUMO</v>
      </c>
      <c r="T226" s="15" t="str">
        <f>VLOOKUP($G226,Programas!$T$2:$AD$92,10,0)</f>
        <v>1</v>
      </c>
      <c r="U226" s="14">
        <v>127640.44999999998</v>
      </c>
      <c r="W226" s="19"/>
    </row>
    <row r="227" spans="1:23" hidden="1" x14ac:dyDescent="0.25">
      <c r="A227" s="15" t="str">
        <f t="shared" si="18"/>
        <v>0005-0</v>
      </c>
      <c r="B227" s="15" t="str">
        <f>VLOOKUP(A227,Programas!$I$2:$K$8,2,0)</f>
        <v>0 - Remuneraciones</v>
      </c>
      <c r="C227" s="15" t="str">
        <f t="shared" si="19"/>
        <v>0005-0-05</v>
      </c>
      <c r="D227" s="15" t="s">
        <v>836</v>
      </c>
      <c r="E227" s="15" t="str">
        <f>VLOOKUP(C227,Programas!$P$2:$Q$32,2,0)</f>
        <v>CONTRIBUCIONES PATRONALES A FONDOS DE PENSIONES Y OTROS FONDOS DE CAPITALIZACIÓN</v>
      </c>
      <c r="F227" s="111" t="s">
        <v>266</v>
      </c>
      <c r="G227" s="15" t="str">
        <f t="shared" si="20"/>
        <v>0005-0-05-03</v>
      </c>
      <c r="H227" s="15" t="str">
        <f t="shared" si="21"/>
        <v>0.05.03</v>
      </c>
      <c r="I227" s="15" t="str">
        <f>VLOOKUP(G227,Programas!$T$2:$V$94,3,0)</f>
        <v>Aporte Patronal al Fondo de Capitalización Laboral</v>
      </c>
      <c r="J227" s="15" t="str">
        <f t="shared" si="22"/>
        <v>01</v>
      </c>
      <c r="K227" s="15" t="str">
        <f t="shared" si="23"/>
        <v>01</v>
      </c>
      <c r="L227" s="15" t="str">
        <f>VLOOKUP(K227,Programas!$A$2:$B$21,2,0)</f>
        <v>01 Sistema de Emergencias 9-1-1</v>
      </c>
      <c r="M227" s="15" t="str">
        <f>VLOOKUP($G227,Programas!$T$2:$AD$92,3,0)</f>
        <v>Aporte Patronal al Fondo de Capitalización Laboral</v>
      </c>
      <c r="N227" s="15" t="str">
        <f>VLOOKUP($G227,Programas!$T$2:$AD$92,4,0)</f>
        <v>1.1.1.2</v>
      </c>
      <c r="O227" s="15" t="str">
        <f>VLOOKUP($G227,Programas!$T$2:$AD$92,5,0)</f>
        <v>Contribuciones sociales</v>
      </c>
      <c r="P227" s="15" t="str">
        <f>VLOOKUP($G227,Programas!$T$2:$AD$92,6,0)</f>
        <v>1.1.1</v>
      </c>
      <c r="Q227" s="15" t="str">
        <f>VLOOKUP($G227,Programas!$T$2:$AD$92,7,0)</f>
        <v>REMUNERACIONES</v>
      </c>
      <c r="R227" s="15" t="str">
        <f>VLOOKUP($G227,Programas!$T$2:$AD$92,8,0)</f>
        <v>1.1</v>
      </c>
      <c r="S227" s="15" t="str">
        <f>VLOOKUP($G227,Programas!$T$2:$AD$92,9,0)</f>
        <v>GASTOS DE CONSUMO</v>
      </c>
      <c r="T227" s="15" t="str">
        <f>VLOOKUP($G227,Programas!$T$2:$AD$92,10,0)</f>
        <v>1</v>
      </c>
      <c r="U227" s="14">
        <v>604929.53</v>
      </c>
      <c r="W227" s="19"/>
    </row>
    <row r="228" spans="1:23" hidden="1" x14ac:dyDescent="0.25">
      <c r="A228" s="15" t="str">
        <f t="shared" si="18"/>
        <v>0005-0</v>
      </c>
      <c r="B228" s="15" t="str">
        <f>VLOOKUP(A228,Programas!$I$2:$K$8,2,0)</f>
        <v>0 - Remuneraciones</v>
      </c>
      <c r="C228" s="15" t="str">
        <f t="shared" si="19"/>
        <v>0005-0-05</v>
      </c>
      <c r="D228" s="15" t="s">
        <v>836</v>
      </c>
      <c r="E228" s="15" t="str">
        <f>VLOOKUP(C228,Programas!$P$2:$Q$32,2,0)</f>
        <v>CONTRIBUCIONES PATRONALES A FONDOS DE PENSIONES Y OTROS FONDOS DE CAPITALIZACIÓN</v>
      </c>
      <c r="F228" s="111" t="s">
        <v>267</v>
      </c>
      <c r="G228" s="15" t="str">
        <f t="shared" si="20"/>
        <v>0005-0-05-03</v>
      </c>
      <c r="H228" s="15" t="str">
        <f t="shared" si="21"/>
        <v>0.05.03</v>
      </c>
      <c r="I228" s="15" t="str">
        <f>VLOOKUP(G228,Programas!$T$2:$V$94,3,0)</f>
        <v>Aporte Patronal al Fondo de Capitalización Laboral</v>
      </c>
      <c r="J228" s="15" t="str">
        <f t="shared" si="22"/>
        <v>01</v>
      </c>
      <c r="K228" s="15" t="str">
        <f t="shared" si="23"/>
        <v>02</v>
      </c>
      <c r="L228" s="15" t="str">
        <f>VLOOKUP(K228,Programas!$A$2:$B$21,2,0)</f>
        <v>01 Sistema de Emergencias 9-1-1</v>
      </c>
      <c r="M228" s="15" t="str">
        <f>VLOOKUP($G228,Programas!$T$2:$AD$92,3,0)</f>
        <v>Aporte Patronal al Fondo de Capitalización Laboral</v>
      </c>
      <c r="N228" s="15" t="str">
        <f>VLOOKUP($G228,Programas!$T$2:$AD$92,4,0)</f>
        <v>1.1.1.2</v>
      </c>
      <c r="O228" s="15" t="str">
        <f>VLOOKUP($G228,Programas!$T$2:$AD$92,5,0)</f>
        <v>Contribuciones sociales</v>
      </c>
      <c r="P228" s="15" t="str">
        <f>VLOOKUP($G228,Programas!$T$2:$AD$92,6,0)</f>
        <v>1.1.1</v>
      </c>
      <c r="Q228" s="15" t="str">
        <f>VLOOKUP($G228,Programas!$T$2:$AD$92,7,0)</f>
        <v>REMUNERACIONES</v>
      </c>
      <c r="R228" s="15" t="str">
        <f>VLOOKUP($G228,Programas!$T$2:$AD$92,8,0)</f>
        <v>1.1</v>
      </c>
      <c r="S228" s="15" t="str">
        <f>VLOOKUP($G228,Programas!$T$2:$AD$92,9,0)</f>
        <v>GASTOS DE CONSUMO</v>
      </c>
      <c r="T228" s="15" t="str">
        <f>VLOOKUP($G228,Programas!$T$2:$AD$92,10,0)</f>
        <v>1</v>
      </c>
      <c r="U228" s="14">
        <v>272991.46999999997</v>
      </c>
      <c r="W228" s="19"/>
    </row>
    <row r="229" spans="1:23" hidden="1" x14ac:dyDescent="0.25">
      <c r="A229" s="15" t="str">
        <f t="shared" si="18"/>
        <v>0005-0</v>
      </c>
      <c r="B229" s="15" t="str">
        <f>VLOOKUP(A229,Programas!$I$2:$K$8,2,0)</f>
        <v>0 - Remuneraciones</v>
      </c>
      <c r="C229" s="15" t="str">
        <f t="shared" si="19"/>
        <v>0005-0-05</v>
      </c>
      <c r="D229" s="15" t="s">
        <v>836</v>
      </c>
      <c r="E229" s="15" t="str">
        <f>VLOOKUP(C229,Programas!$P$2:$Q$32,2,0)</f>
        <v>CONTRIBUCIONES PATRONALES A FONDOS DE PENSIONES Y OTROS FONDOS DE CAPITALIZACIÓN</v>
      </c>
      <c r="F229" s="111" t="s">
        <v>268</v>
      </c>
      <c r="G229" s="15" t="str">
        <f t="shared" si="20"/>
        <v>0005-0-05-03</v>
      </c>
      <c r="H229" s="15" t="str">
        <f t="shared" si="21"/>
        <v>0.05.03</v>
      </c>
      <c r="I229" s="15" t="str">
        <f>VLOOKUP(G229,Programas!$T$2:$V$94,3,0)</f>
        <v>Aporte Patronal al Fondo de Capitalización Laboral</v>
      </c>
      <c r="J229" s="15" t="str">
        <f t="shared" si="22"/>
        <v>01</v>
      </c>
      <c r="K229" s="15" t="str">
        <f t="shared" si="23"/>
        <v>03</v>
      </c>
      <c r="L229" s="15" t="str">
        <f>VLOOKUP(K229,Programas!$A$2:$B$21,2,0)</f>
        <v>01 Sistema de Emergencias 9-1-1</v>
      </c>
      <c r="M229" s="15" t="str">
        <f>VLOOKUP($G229,Programas!$T$2:$AD$92,3,0)</f>
        <v>Aporte Patronal al Fondo de Capitalización Laboral</v>
      </c>
      <c r="N229" s="15" t="str">
        <f>VLOOKUP($G229,Programas!$T$2:$AD$92,4,0)</f>
        <v>1.1.1.2</v>
      </c>
      <c r="O229" s="15" t="str">
        <f>VLOOKUP($G229,Programas!$T$2:$AD$92,5,0)</f>
        <v>Contribuciones sociales</v>
      </c>
      <c r="P229" s="15" t="str">
        <f>VLOOKUP($G229,Programas!$T$2:$AD$92,6,0)</f>
        <v>1.1.1</v>
      </c>
      <c r="Q229" s="15" t="str">
        <f>VLOOKUP($G229,Programas!$T$2:$AD$92,7,0)</f>
        <v>REMUNERACIONES</v>
      </c>
      <c r="R229" s="15" t="str">
        <f>VLOOKUP($G229,Programas!$T$2:$AD$92,8,0)</f>
        <v>1.1</v>
      </c>
      <c r="S229" s="15" t="str">
        <f>VLOOKUP($G229,Programas!$T$2:$AD$92,9,0)</f>
        <v>GASTOS DE CONSUMO</v>
      </c>
      <c r="T229" s="15" t="str">
        <f>VLOOKUP($G229,Programas!$T$2:$AD$92,10,0)</f>
        <v>1</v>
      </c>
      <c r="U229" s="14">
        <v>526725.69000000006</v>
      </c>
      <c r="W229" s="19"/>
    </row>
    <row r="230" spans="1:23" hidden="1" x14ac:dyDescent="0.25">
      <c r="A230" s="15" t="str">
        <f t="shared" si="18"/>
        <v>0005-0</v>
      </c>
      <c r="B230" s="15" t="str">
        <f>VLOOKUP(A230,Programas!$I$2:$K$8,2,0)</f>
        <v>0 - Remuneraciones</v>
      </c>
      <c r="C230" s="15" t="str">
        <f t="shared" si="19"/>
        <v>0005-0-05</v>
      </c>
      <c r="D230" s="15" t="s">
        <v>836</v>
      </c>
      <c r="E230" s="15" t="str">
        <f>VLOOKUP(C230,Programas!$P$2:$Q$32,2,0)</f>
        <v>CONTRIBUCIONES PATRONALES A FONDOS DE PENSIONES Y OTROS FONDOS DE CAPITALIZACIÓN</v>
      </c>
      <c r="F230" s="111" t="s">
        <v>269</v>
      </c>
      <c r="G230" s="15" t="str">
        <f t="shared" si="20"/>
        <v>0005-0-05-03</v>
      </c>
      <c r="H230" s="15" t="str">
        <f t="shared" si="21"/>
        <v>0.05.03</v>
      </c>
      <c r="I230" s="15" t="str">
        <f>VLOOKUP(G230,Programas!$T$2:$V$94,3,0)</f>
        <v>Aporte Patronal al Fondo de Capitalización Laboral</v>
      </c>
      <c r="J230" s="15" t="str">
        <f t="shared" si="22"/>
        <v>01</v>
      </c>
      <c r="K230" s="15" t="str">
        <f t="shared" si="23"/>
        <v>04</v>
      </c>
      <c r="L230" s="15" t="str">
        <f>VLOOKUP(K230,Programas!$A$2:$B$21,2,0)</f>
        <v>01 Sistema de Emergencias 9-1-1</v>
      </c>
      <c r="M230" s="15" t="str">
        <f>VLOOKUP($G230,Programas!$T$2:$AD$92,3,0)</f>
        <v>Aporte Patronal al Fondo de Capitalización Laboral</v>
      </c>
      <c r="N230" s="15" t="str">
        <f>VLOOKUP($G230,Programas!$T$2:$AD$92,4,0)</f>
        <v>1.1.1.2</v>
      </c>
      <c r="O230" s="15" t="str">
        <f>VLOOKUP($G230,Programas!$T$2:$AD$92,5,0)</f>
        <v>Contribuciones sociales</v>
      </c>
      <c r="P230" s="15" t="str">
        <f>VLOOKUP($G230,Programas!$T$2:$AD$92,6,0)</f>
        <v>1.1.1</v>
      </c>
      <c r="Q230" s="15" t="str">
        <f>VLOOKUP($G230,Programas!$T$2:$AD$92,7,0)</f>
        <v>REMUNERACIONES</v>
      </c>
      <c r="R230" s="15" t="str">
        <f>VLOOKUP($G230,Programas!$T$2:$AD$92,8,0)</f>
        <v>1.1</v>
      </c>
      <c r="S230" s="15" t="str">
        <f>VLOOKUP($G230,Programas!$T$2:$AD$92,9,0)</f>
        <v>GASTOS DE CONSUMO</v>
      </c>
      <c r="T230" s="15" t="str">
        <f>VLOOKUP($G230,Programas!$T$2:$AD$92,10,0)</f>
        <v>1</v>
      </c>
      <c r="U230" s="14">
        <v>1061497.19</v>
      </c>
      <c r="W230" s="19"/>
    </row>
    <row r="231" spans="1:23" hidden="1" x14ac:dyDescent="0.25">
      <c r="A231" s="15" t="str">
        <f t="shared" si="18"/>
        <v>0005-0</v>
      </c>
      <c r="B231" s="15" t="str">
        <f>VLOOKUP(A231,Programas!$I$2:$K$8,2,0)</f>
        <v>0 - Remuneraciones</v>
      </c>
      <c r="C231" s="15" t="str">
        <f t="shared" si="19"/>
        <v>0005-0-05</v>
      </c>
      <c r="D231" s="15" t="s">
        <v>836</v>
      </c>
      <c r="E231" s="15" t="str">
        <f>VLOOKUP(C231,Programas!$P$2:$Q$32,2,0)</f>
        <v>CONTRIBUCIONES PATRONALES A FONDOS DE PENSIONES Y OTROS FONDOS DE CAPITALIZACIÓN</v>
      </c>
      <c r="F231" s="111" t="s">
        <v>270</v>
      </c>
      <c r="G231" s="15" t="str">
        <f t="shared" si="20"/>
        <v>0005-0-05-03</v>
      </c>
      <c r="H231" s="15" t="str">
        <f t="shared" si="21"/>
        <v>0.05.03</v>
      </c>
      <c r="I231" s="15" t="str">
        <f>VLOOKUP(G231,Programas!$T$2:$V$94,3,0)</f>
        <v>Aporte Patronal al Fondo de Capitalización Laboral</v>
      </c>
      <c r="J231" s="15" t="str">
        <f t="shared" si="22"/>
        <v>01</v>
      </c>
      <c r="K231" s="15" t="str">
        <f t="shared" si="23"/>
        <v>06</v>
      </c>
      <c r="L231" s="15" t="str">
        <f>VLOOKUP(K231,Programas!$A$2:$B$21,2,0)</f>
        <v>01 Sistema de Emergencias 9-1-1</v>
      </c>
      <c r="M231" s="15" t="str">
        <f>VLOOKUP($G231,Programas!$T$2:$AD$92,3,0)</f>
        <v>Aporte Patronal al Fondo de Capitalización Laboral</v>
      </c>
      <c r="N231" s="15" t="str">
        <f>VLOOKUP($G231,Programas!$T$2:$AD$92,4,0)</f>
        <v>1.1.1.2</v>
      </c>
      <c r="O231" s="15" t="str">
        <f>VLOOKUP($G231,Programas!$T$2:$AD$92,5,0)</f>
        <v>Contribuciones sociales</v>
      </c>
      <c r="P231" s="15" t="str">
        <f>VLOOKUP($G231,Programas!$T$2:$AD$92,6,0)</f>
        <v>1.1.1</v>
      </c>
      <c r="Q231" s="15" t="str">
        <f>VLOOKUP($G231,Programas!$T$2:$AD$92,7,0)</f>
        <v>REMUNERACIONES</v>
      </c>
      <c r="R231" s="15" t="str">
        <f>VLOOKUP($G231,Programas!$T$2:$AD$92,8,0)</f>
        <v>1.1</v>
      </c>
      <c r="S231" s="15" t="str">
        <f>VLOOKUP($G231,Programas!$T$2:$AD$92,9,0)</f>
        <v>GASTOS DE CONSUMO</v>
      </c>
      <c r="T231" s="15" t="str">
        <f>VLOOKUP($G231,Programas!$T$2:$AD$92,10,0)</f>
        <v>1</v>
      </c>
      <c r="U231" s="14">
        <v>443993.75999999995</v>
      </c>
      <c r="W231" s="19"/>
    </row>
    <row r="232" spans="1:23" hidden="1" x14ac:dyDescent="0.25">
      <c r="A232" s="15" t="str">
        <f t="shared" si="18"/>
        <v>0005-0</v>
      </c>
      <c r="B232" s="15" t="str">
        <f>VLOOKUP(A232,Programas!$I$2:$K$8,2,0)</f>
        <v>0 - Remuneraciones</v>
      </c>
      <c r="C232" s="15" t="str">
        <f t="shared" si="19"/>
        <v>0005-0-05</v>
      </c>
      <c r="D232" s="15" t="s">
        <v>836</v>
      </c>
      <c r="E232" s="15" t="str">
        <f>VLOOKUP(C232,Programas!$P$2:$Q$32,2,0)</f>
        <v>CONTRIBUCIONES PATRONALES A FONDOS DE PENSIONES Y OTROS FONDOS DE CAPITALIZACIÓN</v>
      </c>
      <c r="F232" s="111" t="s">
        <v>271</v>
      </c>
      <c r="G232" s="15" t="str">
        <f t="shared" si="20"/>
        <v>0005-0-05-03</v>
      </c>
      <c r="H232" s="15" t="str">
        <f t="shared" si="21"/>
        <v>0.05.03</v>
      </c>
      <c r="I232" s="15" t="str">
        <f>VLOOKUP(G232,Programas!$T$2:$V$94,3,0)</f>
        <v>Aporte Patronal al Fondo de Capitalización Laboral</v>
      </c>
      <c r="J232" s="15" t="str">
        <f t="shared" si="22"/>
        <v>01</v>
      </c>
      <c r="K232" s="15" t="str">
        <f t="shared" si="23"/>
        <v>07</v>
      </c>
      <c r="L232" s="15" t="str">
        <f>VLOOKUP(K232,Programas!$A$2:$B$21,2,0)</f>
        <v>01 Sistema de Emergencias 9-1-1</v>
      </c>
      <c r="M232" s="15" t="str">
        <f>VLOOKUP($G232,Programas!$T$2:$AD$92,3,0)</f>
        <v>Aporte Patronal al Fondo de Capitalización Laboral</v>
      </c>
      <c r="N232" s="15" t="str">
        <f>VLOOKUP($G232,Programas!$T$2:$AD$92,4,0)</f>
        <v>1.1.1.2</v>
      </c>
      <c r="O232" s="15" t="str">
        <f>VLOOKUP($G232,Programas!$T$2:$AD$92,5,0)</f>
        <v>Contribuciones sociales</v>
      </c>
      <c r="P232" s="15" t="str">
        <f>VLOOKUP($G232,Programas!$T$2:$AD$92,6,0)</f>
        <v>1.1.1</v>
      </c>
      <c r="Q232" s="15" t="str">
        <f>VLOOKUP($G232,Programas!$T$2:$AD$92,7,0)</f>
        <v>REMUNERACIONES</v>
      </c>
      <c r="R232" s="15" t="str">
        <f>VLOOKUP($G232,Programas!$T$2:$AD$92,8,0)</f>
        <v>1.1</v>
      </c>
      <c r="S232" s="15" t="str">
        <f>VLOOKUP($G232,Programas!$T$2:$AD$92,9,0)</f>
        <v>GASTOS DE CONSUMO</v>
      </c>
      <c r="T232" s="15" t="str">
        <f>VLOOKUP($G232,Programas!$T$2:$AD$92,10,0)</f>
        <v>1</v>
      </c>
      <c r="U232" s="14">
        <v>1506814.76</v>
      </c>
      <c r="W232" s="19"/>
    </row>
    <row r="233" spans="1:23" hidden="1" x14ac:dyDescent="0.25">
      <c r="A233" s="15" t="str">
        <f t="shared" si="18"/>
        <v>0005-0</v>
      </c>
      <c r="B233" s="15" t="str">
        <f>VLOOKUP(A233,Programas!$I$2:$K$8,2,0)</f>
        <v>0 - Remuneraciones</v>
      </c>
      <c r="C233" s="15" t="str">
        <f t="shared" si="19"/>
        <v>0005-0-05</v>
      </c>
      <c r="D233" s="15" t="s">
        <v>836</v>
      </c>
      <c r="E233" s="15" t="str">
        <f>VLOOKUP(C233,Programas!$P$2:$Q$32,2,0)</f>
        <v>CONTRIBUCIONES PATRONALES A FONDOS DE PENSIONES Y OTROS FONDOS DE CAPITALIZACIÓN</v>
      </c>
      <c r="F233" s="111" t="s">
        <v>273</v>
      </c>
      <c r="G233" s="15" t="str">
        <f t="shared" si="20"/>
        <v>0005-0-05-03</v>
      </c>
      <c r="H233" s="15" t="str">
        <f t="shared" si="21"/>
        <v>0.05.03</v>
      </c>
      <c r="I233" s="15" t="str">
        <f>VLOOKUP(G233,Programas!$T$2:$V$94,3,0)</f>
        <v>Aporte Patronal al Fondo de Capitalización Laboral</v>
      </c>
      <c r="J233" s="15" t="str">
        <f t="shared" si="22"/>
        <v>01</v>
      </c>
      <c r="K233" s="15" t="str">
        <f t="shared" si="23"/>
        <v>08</v>
      </c>
      <c r="L233" s="15" t="str">
        <f>VLOOKUP(K233,Programas!$A$2:$B$21,2,0)</f>
        <v>01 Sistema de Emergencias 9-1-1</v>
      </c>
      <c r="M233" s="15" t="str">
        <f>VLOOKUP($G233,Programas!$T$2:$AD$92,3,0)</f>
        <v>Aporte Patronal al Fondo de Capitalización Laboral</v>
      </c>
      <c r="N233" s="15" t="str">
        <f>VLOOKUP($G233,Programas!$T$2:$AD$92,4,0)</f>
        <v>1.1.1.2</v>
      </c>
      <c r="O233" s="15" t="str">
        <f>VLOOKUP($G233,Programas!$T$2:$AD$92,5,0)</f>
        <v>Contribuciones sociales</v>
      </c>
      <c r="P233" s="15" t="str">
        <f>VLOOKUP($G233,Programas!$T$2:$AD$92,6,0)</f>
        <v>1.1.1</v>
      </c>
      <c r="Q233" s="15" t="str">
        <f>VLOOKUP($G233,Programas!$T$2:$AD$92,7,0)</f>
        <v>REMUNERACIONES</v>
      </c>
      <c r="R233" s="15" t="str">
        <f>VLOOKUP($G233,Programas!$T$2:$AD$92,8,0)</f>
        <v>1.1</v>
      </c>
      <c r="S233" s="15" t="str">
        <f>VLOOKUP($G233,Programas!$T$2:$AD$92,9,0)</f>
        <v>GASTOS DE CONSUMO</v>
      </c>
      <c r="T233" s="15" t="str">
        <f>VLOOKUP($G233,Programas!$T$2:$AD$92,10,0)</f>
        <v>1</v>
      </c>
      <c r="U233" s="14">
        <v>1510786.3800000001</v>
      </c>
      <c r="W233" s="19"/>
    </row>
    <row r="234" spans="1:23" hidden="1" x14ac:dyDescent="0.25">
      <c r="A234" s="15" t="str">
        <f t="shared" si="18"/>
        <v>0005-0</v>
      </c>
      <c r="B234" s="15" t="str">
        <f>VLOOKUP(A234,Programas!$I$2:$K$8,2,0)</f>
        <v>0 - Remuneraciones</v>
      </c>
      <c r="C234" s="15" t="str">
        <f t="shared" si="19"/>
        <v>0005-0-05</v>
      </c>
      <c r="D234" s="15" t="s">
        <v>836</v>
      </c>
      <c r="E234" s="15" t="str">
        <f>VLOOKUP(C234,Programas!$P$2:$Q$32,2,0)</f>
        <v>CONTRIBUCIONES PATRONALES A FONDOS DE PENSIONES Y OTROS FONDOS DE CAPITALIZACIÓN</v>
      </c>
      <c r="F234" s="111" t="s">
        <v>274</v>
      </c>
      <c r="G234" s="15" t="str">
        <f t="shared" si="20"/>
        <v>0005-0-05-03</v>
      </c>
      <c r="H234" s="15" t="str">
        <f t="shared" si="21"/>
        <v>0.05.03</v>
      </c>
      <c r="I234" s="15" t="str">
        <f>VLOOKUP(G234,Programas!$T$2:$V$94,3,0)</f>
        <v>Aporte Patronal al Fondo de Capitalización Laboral</v>
      </c>
      <c r="J234" s="15" t="str">
        <f t="shared" si="22"/>
        <v>01</v>
      </c>
      <c r="K234" s="15" t="str">
        <f t="shared" si="23"/>
        <v>09</v>
      </c>
      <c r="L234" s="15" t="str">
        <f>VLOOKUP(K234,Programas!$A$2:$B$21,2,0)</f>
        <v>01 Sistema de Emergencias 9-1-1</v>
      </c>
      <c r="M234" s="15" t="str">
        <f>VLOOKUP($G234,Programas!$T$2:$AD$92,3,0)</f>
        <v>Aporte Patronal al Fondo de Capitalización Laboral</v>
      </c>
      <c r="N234" s="15" t="str">
        <f>VLOOKUP($G234,Programas!$T$2:$AD$92,4,0)</f>
        <v>1.1.1.2</v>
      </c>
      <c r="O234" s="15" t="str">
        <f>VLOOKUP($G234,Programas!$T$2:$AD$92,5,0)</f>
        <v>Contribuciones sociales</v>
      </c>
      <c r="P234" s="15" t="str">
        <f>VLOOKUP($G234,Programas!$T$2:$AD$92,6,0)</f>
        <v>1.1.1</v>
      </c>
      <c r="Q234" s="15" t="str">
        <f>VLOOKUP($G234,Programas!$T$2:$AD$92,7,0)</f>
        <v>REMUNERACIONES</v>
      </c>
      <c r="R234" s="15" t="str">
        <f>VLOOKUP($G234,Programas!$T$2:$AD$92,8,0)</f>
        <v>1.1</v>
      </c>
      <c r="S234" s="15" t="str">
        <f>VLOOKUP($G234,Programas!$T$2:$AD$92,9,0)</f>
        <v>GASTOS DE CONSUMO</v>
      </c>
      <c r="T234" s="15" t="str">
        <f>VLOOKUP($G234,Programas!$T$2:$AD$92,10,0)</f>
        <v>1</v>
      </c>
      <c r="U234" s="14">
        <v>473851.47</v>
      </c>
      <c r="W234" s="19"/>
    </row>
    <row r="235" spans="1:23" hidden="1" x14ac:dyDescent="0.25">
      <c r="A235" s="15" t="str">
        <f t="shared" si="18"/>
        <v>0005-0</v>
      </c>
      <c r="B235" s="15" t="str">
        <f>VLOOKUP(A235,Programas!$I$2:$K$8,2,0)</f>
        <v>0 - Remuneraciones</v>
      </c>
      <c r="C235" s="15" t="str">
        <f t="shared" si="19"/>
        <v>0005-0-05</v>
      </c>
      <c r="D235" s="15" t="s">
        <v>836</v>
      </c>
      <c r="E235" s="15" t="str">
        <f>VLOOKUP(C235,Programas!$P$2:$Q$32,2,0)</f>
        <v>CONTRIBUCIONES PATRONALES A FONDOS DE PENSIONES Y OTROS FONDOS DE CAPITALIZACIÓN</v>
      </c>
      <c r="F235" s="111" t="s">
        <v>275</v>
      </c>
      <c r="G235" s="15" t="str">
        <f t="shared" si="20"/>
        <v>0005-0-05-03</v>
      </c>
      <c r="H235" s="15" t="str">
        <f t="shared" si="21"/>
        <v>0.05.03</v>
      </c>
      <c r="I235" s="15" t="str">
        <f>VLOOKUP(G235,Programas!$T$2:$V$94,3,0)</f>
        <v>Aporte Patronal al Fondo de Capitalización Laboral</v>
      </c>
      <c r="J235" s="15" t="str">
        <f t="shared" si="22"/>
        <v>01</v>
      </c>
      <c r="K235" s="15" t="str">
        <f t="shared" si="23"/>
        <v>10</v>
      </c>
      <c r="L235" s="15" t="str">
        <f>VLOOKUP(K235,Programas!$A$2:$B$21,2,0)</f>
        <v>01 Sistema de Emergencias 9-1-1</v>
      </c>
      <c r="M235" s="15" t="str">
        <f>VLOOKUP($G235,Programas!$T$2:$AD$92,3,0)</f>
        <v>Aporte Patronal al Fondo de Capitalización Laboral</v>
      </c>
      <c r="N235" s="15" t="str">
        <f>VLOOKUP($G235,Programas!$T$2:$AD$92,4,0)</f>
        <v>1.1.1.2</v>
      </c>
      <c r="O235" s="15" t="str">
        <f>VLOOKUP($G235,Programas!$T$2:$AD$92,5,0)</f>
        <v>Contribuciones sociales</v>
      </c>
      <c r="P235" s="15" t="str">
        <f>VLOOKUP($G235,Programas!$T$2:$AD$92,6,0)</f>
        <v>1.1.1</v>
      </c>
      <c r="Q235" s="15" t="str">
        <f>VLOOKUP($G235,Programas!$T$2:$AD$92,7,0)</f>
        <v>REMUNERACIONES</v>
      </c>
      <c r="R235" s="15" t="str">
        <f>VLOOKUP($G235,Programas!$T$2:$AD$92,8,0)</f>
        <v>1.1</v>
      </c>
      <c r="S235" s="15" t="str">
        <f>VLOOKUP($G235,Programas!$T$2:$AD$92,9,0)</f>
        <v>GASTOS DE CONSUMO</v>
      </c>
      <c r="T235" s="15" t="str">
        <f>VLOOKUP($G235,Programas!$T$2:$AD$92,10,0)</f>
        <v>1</v>
      </c>
      <c r="U235" s="14">
        <v>1449934.4600000002</v>
      </c>
      <c r="W235" s="19"/>
    </row>
    <row r="236" spans="1:23" hidden="1" x14ac:dyDescent="0.25">
      <c r="A236" s="15" t="str">
        <f t="shared" si="18"/>
        <v>0005-0</v>
      </c>
      <c r="B236" s="15" t="str">
        <f>VLOOKUP(A236,Programas!$I$2:$K$8,2,0)</f>
        <v>0 - Remuneraciones</v>
      </c>
      <c r="C236" s="15" t="str">
        <f t="shared" si="19"/>
        <v>0005-0-05</v>
      </c>
      <c r="D236" s="15" t="s">
        <v>836</v>
      </c>
      <c r="E236" s="15" t="str">
        <f>VLOOKUP(C236,Programas!$P$2:$Q$32,2,0)</f>
        <v>CONTRIBUCIONES PATRONALES A FONDOS DE PENSIONES Y OTROS FONDOS DE CAPITALIZACIÓN</v>
      </c>
      <c r="F236" s="111" t="s">
        <v>276</v>
      </c>
      <c r="G236" s="15" t="str">
        <f t="shared" si="20"/>
        <v>0005-0-05-03</v>
      </c>
      <c r="H236" s="15" t="str">
        <f t="shared" si="21"/>
        <v>0.05.03</v>
      </c>
      <c r="I236" s="15" t="str">
        <f>VLOOKUP(G236,Programas!$T$2:$V$94,3,0)</f>
        <v>Aporte Patronal al Fondo de Capitalización Laboral</v>
      </c>
      <c r="J236" s="15" t="str">
        <f t="shared" si="22"/>
        <v>01</v>
      </c>
      <c r="K236" s="15" t="str">
        <f t="shared" si="23"/>
        <v>12</v>
      </c>
      <c r="L236" s="15" t="str">
        <f>VLOOKUP(K236,Programas!$A$2:$B$21,2,0)</f>
        <v>01 Sistema de Emergencias 9-1-1</v>
      </c>
      <c r="M236" s="15" t="str">
        <f>VLOOKUP($G236,Programas!$T$2:$AD$92,3,0)</f>
        <v>Aporte Patronal al Fondo de Capitalización Laboral</v>
      </c>
      <c r="N236" s="15" t="str">
        <f>VLOOKUP($G236,Programas!$T$2:$AD$92,4,0)</f>
        <v>1.1.1.2</v>
      </c>
      <c r="O236" s="15" t="str">
        <f>VLOOKUP($G236,Programas!$T$2:$AD$92,5,0)</f>
        <v>Contribuciones sociales</v>
      </c>
      <c r="P236" s="15" t="str">
        <f>VLOOKUP($G236,Programas!$T$2:$AD$92,6,0)</f>
        <v>1.1.1</v>
      </c>
      <c r="Q236" s="15" t="str">
        <f>VLOOKUP($G236,Programas!$T$2:$AD$92,7,0)</f>
        <v>REMUNERACIONES</v>
      </c>
      <c r="R236" s="15" t="str">
        <f>VLOOKUP($G236,Programas!$T$2:$AD$92,8,0)</f>
        <v>1.1</v>
      </c>
      <c r="S236" s="15" t="str">
        <f>VLOOKUP($G236,Programas!$T$2:$AD$92,9,0)</f>
        <v>GASTOS DE CONSUMO</v>
      </c>
      <c r="T236" s="15" t="str">
        <f>VLOOKUP($G236,Programas!$T$2:$AD$92,10,0)</f>
        <v>1</v>
      </c>
      <c r="U236" s="14">
        <v>585086.80999999994</v>
      </c>
      <c r="W236" s="19"/>
    </row>
    <row r="237" spans="1:23" hidden="1" x14ac:dyDescent="0.25">
      <c r="A237" s="15" t="str">
        <f t="shared" si="18"/>
        <v>0005-0</v>
      </c>
      <c r="B237" s="15" t="str">
        <f>VLOOKUP(A237,Programas!$I$2:$K$8,2,0)</f>
        <v>0 - Remuneraciones</v>
      </c>
      <c r="C237" s="15" t="str">
        <f t="shared" si="19"/>
        <v>0005-0-05</v>
      </c>
      <c r="D237" s="15" t="s">
        <v>836</v>
      </c>
      <c r="E237" s="15" t="str">
        <f>VLOOKUP(C237,Programas!$P$2:$Q$32,2,0)</f>
        <v>CONTRIBUCIONES PATRONALES A FONDOS DE PENSIONES Y OTROS FONDOS DE CAPITALIZACIÓN</v>
      </c>
      <c r="F237" s="111" t="s">
        <v>277</v>
      </c>
      <c r="G237" s="15" t="str">
        <f t="shared" si="20"/>
        <v>0005-0-05-03</v>
      </c>
      <c r="H237" s="15" t="str">
        <f t="shared" si="21"/>
        <v>0.05.03</v>
      </c>
      <c r="I237" s="15" t="str">
        <f>VLOOKUP(G237,Programas!$T$2:$V$94,3,0)</f>
        <v>Aporte Patronal al Fondo de Capitalización Laboral</v>
      </c>
      <c r="J237" s="15" t="str">
        <f t="shared" si="22"/>
        <v>01</v>
      </c>
      <c r="K237" s="15" t="str">
        <f t="shared" si="23"/>
        <v>13</v>
      </c>
      <c r="L237" s="15" t="str">
        <f>VLOOKUP(K237,Programas!$A$2:$B$21,2,0)</f>
        <v>01 Sistema de Emergencias 9-1-1</v>
      </c>
      <c r="M237" s="15" t="str">
        <f>VLOOKUP($G237,Programas!$T$2:$AD$92,3,0)</f>
        <v>Aporte Patronal al Fondo de Capitalización Laboral</v>
      </c>
      <c r="N237" s="15" t="str">
        <f>VLOOKUP($G237,Programas!$T$2:$AD$92,4,0)</f>
        <v>1.1.1.2</v>
      </c>
      <c r="O237" s="15" t="str">
        <f>VLOOKUP($G237,Programas!$T$2:$AD$92,5,0)</f>
        <v>Contribuciones sociales</v>
      </c>
      <c r="P237" s="15" t="str">
        <f>VLOOKUP($G237,Programas!$T$2:$AD$92,6,0)</f>
        <v>1.1.1</v>
      </c>
      <c r="Q237" s="15" t="str">
        <f>VLOOKUP($G237,Programas!$T$2:$AD$92,7,0)</f>
        <v>REMUNERACIONES</v>
      </c>
      <c r="R237" s="15" t="str">
        <f>VLOOKUP($G237,Programas!$T$2:$AD$92,8,0)</f>
        <v>1.1</v>
      </c>
      <c r="S237" s="15" t="str">
        <f>VLOOKUP($G237,Programas!$T$2:$AD$92,9,0)</f>
        <v>GASTOS DE CONSUMO</v>
      </c>
      <c r="T237" s="15" t="str">
        <f>VLOOKUP($G237,Programas!$T$2:$AD$92,10,0)</f>
        <v>1</v>
      </c>
      <c r="U237" s="14">
        <v>771168.82</v>
      </c>
      <c r="W237" s="19"/>
    </row>
    <row r="238" spans="1:23" hidden="1" x14ac:dyDescent="0.25">
      <c r="A238" s="15" t="str">
        <f t="shared" si="18"/>
        <v>0005-0</v>
      </c>
      <c r="B238" s="15" t="str">
        <f>VLOOKUP(A238,Programas!$I$2:$K$8,2,0)</f>
        <v>0 - Remuneraciones</v>
      </c>
      <c r="C238" s="15" t="str">
        <f t="shared" si="19"/>
        <v>0005-0-05</v>
      </c>
      <c r="D238" s="15" t="s">
        <v>836</v>
      </c>
      <c r="E238" s="15" t="str">
        <f>VLOOKUP(C238,Programas!$P$2:$Q$32,2,0)</f>
        <v>CONTRIBUCIONES PATRONALES A FONDOS DE PENSIONES Y OTROS FONDOS DE CAPITALIZACIÓN</v>
      </c>
      <c r="F238" s="112" t="s">
        <v>278</v>
      </c>
      <c r="G238" s="15" t="str">
        <f t="shared" si="20"/>
        <v>0005-0-05-03</v>
      </c>
      <c r="H238" s="15" t="str">
        <f t="shared" si="21"/>
        <v>0.05.03</v>
      </c>
      <c r="I238" s="15" t="str">
        <f>VLOOKUP(G238,Programas!$T$2:$V$94,3,0)</f>
        <v>Aporte Patronal al Fondo de Capitalización Laboral</v>
      </c>
      <c r="J238" s="15" t="str">
        <f t="shared" si="22"/>
        <v>01</v>
      </c>
      <c r="K238" s="15" t="str">
        <f t="shared" si="23"/>
        <v>14</v>
      </c>
      <c r="L238" s="15" t="str">
        <f>VLOOKUP(K238,Programas!$A$2:$B$21,2,0)</f>
        <v>01 Sistema de Emergencias 9-1-1</v>
      </c>
      <c r="M238" s="15" t="str">
        <f>VLOOKUP($G238,Programas!$T$2:$AD$92,3,0)</f>
        <v>Aporte Patronal al Fondo de Capitalización Laboral</v>
      </c>
      <c r="N238" s="15" t="str">
        <f>VLOOKUP($G238,Programas!$T$2:$AD$92,4,0)</f>
        <v>1.1.1.2</v>
      </c>
      <c r="O238" s="15" t="str">
        <f>VLOOKUP($G238,Programas!$T$2:$AD$92,5,0)</f>
        <v>Contribuciones sociales</v>
      </c>
      <c r="P238" s="15" t="str">
        <f>VLOOKUP($G238,Programas!$T$2:$AD$92,6,0)</f>
        <v>1.1.1</v>
      </c>
      <c r="Q238" s="15" t="str">
        <f>VLOOKUP($G238,Programas!$T$2:$AD$92,7,0)</f>
        <v>REMUNERACIONES</v>
      </c>
      <c r="R238" s="15" t="str">
        <f>VLOOKUP($G238,Programas!$T$2:$AD$92,8,0)</f>
        <v>1.1</v>
      </c>
      <c r="S238" s="15" t="str">
        <f>VLOOKUP($G238,Programas!$T$2:$AD$92,9,0)</f>
        <v>GASTOS DE CONSUMO</v>
      </c>
      <c r="T238" s="15" t="str">
        <f>VLOOKUP($G238,Programas!$T$2:$AD$92,10,0)</f>
        <v>1</v>
      </c>
      <c r="U238" s="14">
        <v>20092144.620000001</v>
      </c>
      <c r="W238" s="19"/>
    </row>
    <row r="239" spans="1:23" hidden="1" x14ac:dyDescent="0.25">
      <c r="A239" s="15" t="str">
        <f t="shared" si="18"/>
        <v>0005-0</v>
      </c>
      <c r="B239" s="15" t="str">
        <f>VLOOKUP(A239,Programas!$I$2:$K$8,2,0)</f>
        <v>0 - Remuneraciones</v>
      </c>
      <c r="C239" s="15" t="str">
        <f t="shared" si="19"/>
        <v>0005-0-05</v>
      </c>
      <c r="D239" s="15" t="s">
        <v>836</v>
      </c>
      <c r="E239" s="15" t="str">
        <f>VLOOKUP(C239,Programas!$P$2:$Q$32,2,0)</f>
        <v>CONTRIBUCIONES PATRONALES A FONDOS DE PENSIONES Y OTROS FONDOS DE CAPITALIZACIÓN</v>
      </c>
      <c r="F239" s="112" t="s">
        <v>279</v>
      </c>
      <c r="G239" s="15" t="str">
        <f t="shared" si="20"/>
        <v>0005-0-05-03</v>
      </c>
      <c r="H239" s="15" t="str">
        <f t="shared" si="21"/>
        <v>0.05.03</v>
      </c>
      <c r="I239" s="15" t="str">
        <f>VLOOKUP(G239,Programas!$T$2:$V$94,3,0)</f>
        <v>Aporte Patronal al Fondo de Capitalización Laboral</v>
      </c>
      <c r="J239" s="15" t="str">
        <f t="shared" si="22"/>
        <v>01</v>
      </c>
      <c r="K239" s="15" t="str">
        <f t="shared" si="23"/>
        <v>15</v>
      </c>
      <c r="L239" s="15" t="str">
        <f>VLOOKUP(K239,Programas!$A$2:$B$21,2,0)</f>
        <v>01 Sistema de Emergencias 9-1-1</v>
      </c>
      <c r="M239" s="15" t="str">
        <f>VLOOKUP($G239,Programas!$T$2:$AD$92,3,0)</f>
        <v>Aporte Patronal al Fondo de Capitalización Laboral</v>
      </c>
      <c r="N239" s="15" t="str">
        <f>VLOOKUP($G239,Programas!$T$2:$AD$92,4,0)</f>
        <v>1.1.1.2</v>
      </c>
      <c r="O239" s="15" t="str">
        <f>VLOOKUP($G239,Programas!$T$2:$AD$92,5,0)</f>
        <v>Contribuciones sociales</v>
      </c>
      <c r="P239" s="15" t="str">
        <f>VLOOKUP($G239,Programas!$T$2:$AD$92,6,0)</f>
        <v>1.1.1</v>
      </c>
      <c r="Q239" s="15" t="str">
        <f>VLOOKUP($G239,Programas!$T$2:$AD$92,7,0)</f>
        <v>REMUNERACIONES</v>
      </c>
      <c r="R239" s="15" t="str">
        <f>VLOOKUP($G239,Programas!$T$2:$AD$92,8,0)</f>
        <v>1.1</v>
      </c>
      <c r="S239" s="15" t="str">
        <f>VLOOKUP($G239,Programas!$T$2:$AD$92,9,0)</f>
        <v>GASTOS DE CONSUMO</v>
      </c>
      <c r="T239" s="15" t="str">
        <f>VLOOKUP($G239,Programas!$T$2:$AD$92,10,0)</f>
        <v>1</v>
      </c>
      <c r="U239" s="14">
        <v>2057975.48</v>
      </c>
      <c r="W239" s="19"/>
    </row>
    <row r="240" spans="1:23" hidden="1" x14ac:dyDescent="0.25">
      <c r="A240" s="15" t="str">
        <f t="shared" si="18"/>
        <v>0005-0</v>
      </c>
      <c r="B240" s="15" t="str">
        <f>VLOOKUP(A240,Programas!$I$2:$K$8,2,0)</f>
        <v>0 - Remuneraciones</v>
      </c>
      <c r="C240" s="15" t="str">
        <f t="shared" si="19"/>
        <v>0005-0-05</v>
      </c>
      <c r="D240" s="15" t="s">
        <v>836</v>
      </c>
      <c r="E240" s="15" t="str">
        <f>VLOOKUP(C240,Programas!$P$2:$Q$32,2,0)</f>
        <v>CONTRIBUCIONES PATRONALES A FONDOS DE PENSIONES Y OTROS FONDOS DE CAPITALIZACIÓN</v>
      </c>
      <c r="F240" s="112" t="s">
        <v>280</v>
      </c>
      <c r="G240" s="15" t="str">
        <f t="shared" si="20"/>
        <v>0005-0-05-03</v>
      </c>
      <c r="H240" s="15" t="str">
        <f t="shared" si="21"/>
        <v>0.05.03</v>
      </c>
      <c r="I240" s="15" t="str">
        <f>VLOOKUP(G240,Programas!$T$2:$V$94,3,0)</f>
        <v>Aporte Patronal al Fondo de Capitalización Laboral</v>
      </c>
      <c r="J240" s="15" t="str">
        <f t="shared" si="22"/>
        <v>01</v>
      </c>
      <c r="K240" s="15" t="str">
        <f t="shared" si="23"/>
        <v>16</v>
      </c>
      <c r="L240" s="15" t="str">
        <f>VLOOKUP(K240,Programas!$A$2:$B$21,2,0)</f>
        <v>01 Sistema de Emergencias 9-1-1</v>
      </c>
      <c r="M240" s="15" t="str">
        <f>VLOOKUP($G240,Programas!$T$2:$AD$92,3,0)</f>
        <v>Aporte Patronal al Fondo de Capitalización Laboral</v>
      </c>
      <c r="N240" s="15" t="str">
        <f>VLOOKUP($G240,Programas!$T$2:$AD$92,4,0)</f>
        <v>1.1.1.2</v>
      </c>
      <c r="O240" s="15" t="str">
        <f>VLOOKUP($G240,Programas!$T$2:$AD$92,5,0)</f>
        <v>Contribuciones sociales</v>
      </c>
      <c r="P240" s="15" t="str">
        <f>VLOOKUP($G240,Programas!$T$2:$AD$92,6,0)</f>
        <v>1.1.1</v>
      </c>
      <c r="Q240" s="15" t="str">
        <f>VLOOKUP($G240,Programas!$T$2:$AD$92,7,0)</f>
        <v>REMUNERACIONES</v>
      </c>
      <c r="R240" s="15" t="str">
        <f>VLOOKUP($G240,Programas!$T$2:$AD$92,8,0)</f>
        <v>1.1</v>
      </c>
      <c r="S240" s="15" t="str">
        <f>VLOOKUP($G240,Programas!$T$2:$AD$92,9,0)</f>
        <v>GASTOS DE CONSUMO</v>
      </c>
      <c r="T240" s="15" t="str">
        <f>VLOOKUP($G240,Programas!$T$2:$AD$92,10,0)</f>
        <v>1</v>
      </c>
      <c r="U240" s="14">
        <v>630722.17999999993</v>
      </c>
      <c r="W240" s="19"/>
    </row>
    <row r="241" spans="1:23" hidden="1" x14ac:dyDescent="0.25">
      <c r="A241" s="15" t="str">
        <f t="shared" si="18"/>
        <v>0005-0</v>
      </c>
      <c r="B241" s="15" t="str">
        <f>VLOOKUP(A241,Programas!$I$2:$K$8,2,0)</f>
        <v>0 - Remuneraciones</v>
      </c>
      <c r="C241" s="15" t="str">
        <f t="shared" si="19"/>
        <v>0005-0-05</v>
      </c>
      <c r="D241" s="15" t="s">
        <v>836</v>
      </c>
      <c r="E241" s="15" t="str">
        <f>VLOOKUP(C241,Programas!$P$2:$Q$32,2,0)</f>
        <v>CONTRIBUCIONES PATRONALES A FONDOS DE PENSIONES Y OTROS FONDOS DE CAPITALIZACIÓN</v>
      </c>
      <c r="F241" s="111" t="s">
        <v>281</v>
      </c>
      <c r="G241" s="15" t="str">
        <f t="shared" si="20"/>
        <v>0005-0-05-03</v>
      </c>
      <c r="H241" s="15" t="str">
        <f t="shared" si="21"/>
        <v>0.05.03</v>
      </c>
      <c r="I241" s="15" t="str">
        <f>VLOOKUP(G241,Programas!$T$2:$V$94,3,0)</f>
        <v>Aporte Patronal al Fondo de Capitalización Laboral</v>
      </c>
      <c r="J241" s="15" t="str">
        <f t="shared" si="22"/>
        <v>01</v>
      </c>
      <c r="K241" s="15" t="str">
        <f t="shared" si="23"/>
        <v>18</v>
      </c>
      <c r="L241" s="15" t="str">
        <f>VLOOKUP(K241,Programas!$A$2:$B$21,2,0)</f>
        <v>01 Sistema de Emergencias 9-1-1</v>
      </c>
      <c r="M241" s="15" t="str">
        <f>VLOOKUP($G241,Programas!$T$2:$AD$92,3,0)</f>
        <v>Aporte Patronal al Fondo de Capitalización Laboral</v>
      </c>
      <c r="N241" s="15" t="str">
        <f>VLOOKUP($G241,Programas!$T$2:$AD$92,4,0)</f>
        <v>1.1.1.2</v>
      </c>
      <c r="O241" s="15" t="str">
        <f>VLOOKUP($G241,Programas!$T$2:$AD$92,5,0)</f>
        <v>Contribuciones sociales</v>
      </c>
      <c r="P241" s="15" t="str">
        <f>VLOOKUP($G241,Programas!$T$2:$AD$92,6,0)</f>
        <v>1.1.1</v>
      </c>
      <c r="Q241" s="15" t="str">
        <f>VLOOKUP($G241,Programas!$T$2:$AD$92,7,0)</f>
        <v>REMUNERACIONES</v>
      </c>
      <c r="R241" s="15" t="str">
        <f>VLOOKUP($G241,Programas!$T$2:$AD$92,8,0)</f>
        <v>1.1</v>
      </c>
      <c r="S241" s="15" t="str">
        <f>VLOOKUP($G241,Programas!$T$2:$AD$92,9,0)</f>
        <v>GASTOS DE CONSUMO</v>
      </c>
      <c r="T241" s="15" t="str">
        <f>VLOOKUP($G241,Programas!$T$2:$AD$92,10,0)</f>
        <v>1</v>
      </c>
      <c r="U241" s="14">
        <v>552893.52</v>
      </c>
      <c r="W241" s="19"/>
    </row>
    <row r="242" spans="1:23" hidden="1" x14ac:dyDescent="0.25">
      <c r="A242" s="15" t="str">
        <f t="shared" si="18"/>
        <v>0005-0</v>
      </c>
      <c r="B242" s="15" t="str">
        <f>VLOOKUP(A242,Programas!$I$2:$K$8,2,0)</f>
        <v>0 - Remuneraciones</v>
      </c>
      <c r="C242" s="15" t="str">
        <f t="shared" si="19"/>
        <v>0005-0-05</v>
      </c>
      <c r="D242" s="15" t="s">
        <v>836</v>
      </c>
      <c r="E242" s="15" t="str">
        <f>VLOOKUP(C242,Programas!$P$2:$Q$32,2,0)</f>
        <v>CONTRIBUCIONES PATRONALES A FONDOS DE PENSIONES Y OTROS FONDOS DE CAPITALIZACIÓN</v>
      </c>
      <c r="F242" s="111" t="s">
        <v>282</v>
      </c>
      <c r="G242" s="15" t="str">
        <f t="shared" si="20"/>
        <v>0005-0-05-03</v>
      </c>
      <c r="H242" s="15" t="str">
        <f t="shared" si="21"/>
        <v>0.05.03</v>
      </c>
      <c r="I242" s="15" t="str">
        <f>VLOOKUP(G242,Programas!$T$2:$V$94,3,0)</f>
        <v>Aporte Patronal al Fondo de Capitalización Laboral</v>
      </c>
      <c r="J242" s="15" t="str">
        <f t="shared" si="22"/>
        <v>01</v>
      </c>
      <c r="K242" s="15" t="str">
        <f t="shared" si="23"/>
        <v>19</v>
      </c>
      <c r="L242" s="15" t="str">
        <f>VLOOKUP(K242,Programas!$A$2:$B$21,2,0)</f>
        <v>01 Sistema de Emergencias 9-1-1</v>
      </c>
      <c r="M242" s="15" t="str">
        <f>VLOOKUP($G242,Programas!$T$2:$AD$92,3,0)</f>
        <v>Aporte Patronal al Fondo de Capitalización Laboral</v>
      </c>
      <c r="N242" s="15" t="str">
        <f>VLOOKUP($G242,Programas!$T$2:$AD$92,4,0)</f>
        <v>1.1.1.2</v>
      </c>
      <c r="O242" s="15" t="str">
        <f>VLOOKUP($G242,Programas!$T$2:$AD$92,5,0)</f>
        <v>Contribuciones sociales</v>
      </c>
      <c r="P242" s="15" t="str">
        <f>VLOOKUP($G242,Programas!$T$2:$AD$92,6,0)</f>
        <v>1.1.1</v>
      </c>
      <c r="Q242" s="15" t="str">
        <f>VLOOKUP($G242,Programas!$T$2:$AD$92,7,0)</f>
        <v>REMUNERACIONES</v>
      </c>
      <c r="R242" s="15" t="str">
        <f>VLOOKUP($G242,Programas!$T$2:$AD$92,8,0)</f>
        <v>1.1</v>
      </c>
      <c r="S242" s="15" t="str">
        <f>VLOOKUP($G242,Programas!$T$2:$AD$92,9,0)</f>
        <v>GASTOS DE CONSUMO</v>
      </c>
      <c r="T242" s="15" t="str">
        <f>VLOOKUP($G242,Programas!$T$2:$AD$92,10,0)</f>
        <v>1</v>
      </c>
      <c r="U242" s="14">
        <v>280185.14</v>
      </c>
      <c r="W242" s="19"/>
    </row>
    <row r="243" spans="1:23" hidden="1" x14ac:dyDescent="0.25">
      <c r="A243" s="15" t="str">
        <f t="shared" si="18"/>
        <v>0005-0</v>
      </c>
      <c r="B243" s="15" t="str">
        <f>VLOOKUP(A243,Programas!$I$2:$K$8,2,0)</f>
        <v>0 - Remuneraciones</v>
      </c>
      <c r="C243" s="15" t="str">
        <f t="shared" si="19"/>
        <v>0005-0-05</v>
      </c>
      <c r="D243" s="15" t="s">
        <v>836</v>
      </c>
      <c r="E243" s="15" t="str">
        <f>VLOOKUP(C243,Programas!$P$2:$Q$32,2,0)</f>
        <v>CONTRIBUCIONES PATRONALES A FONDOS DE PENSIONES Y OTROS FONDOS DE CAPITALIZACIÓN</v>
      </c>
      <c r="F243" s="112" t="s">
        <v>283</v>
      </c>
      <c r="G243" s="15" t="str">
        <f t="shared" si="20"/>
        <v>0005-0-05-03</v>
      </c>
      <c r="H243" s="15" t="str">
        <f t="shared" si="21"/>
        <v>0.05.03</v>
      </c>
      <c r="I243" s="15" t="str">
        <f>VLOOKUP(G243,Programas!$T$2:$V$94,3,0)</f>
        <v>Aporte Patronal al Fondo de Capitalización Laboral</v>
      </c>
      <c r="J243" s="15" t="str">
        <f t="shared" si="22"/>
        <v>01</v>
      </c>
      <c r="K243" s="15" t="str">
        <f t="shared" si="23"/>
        <v>20</v>
      </c>
      <c r="L243" s="15" t="str">
        <f>VLOOKUP(K243,Programas!$A$2:$B$21,2,0)</f>
        <v>01 Sistema de Emergencias 9-1-1</v>
      </c>
      <c r="M243" s="15" t="str">
        <f>VLOOKUP($G243,Programas!$T$2:$AD$92,3,0)</f>
        <v>Aporte Patronal al Fondo de Capitalización Laboral</v>
      </c>
      <c r="N243" s="15" t="str">
        <f>VLOOKUP($G243,Programas!$T$2:$AD$92,4,0)</f>
        <v>1.1.1.2</v>
      </c>
      <c r="O243" s="15" t="str">
        <f>VLOOKUP($G243,Programas!$T$2:$AD$92,5,0)</f>
        <v>Contribuciones sociales</v>
      </c>
      <c r="P243" s="15" t="str">
        <f>VLOOKUP($G243,Programas!$T$2:$AD$92,6,0)</f>
        <v>1.1.1</v>
      </c>
      <c r="Q243" s="15" t="str">
        <f>VLOOKUP($G243,Programas!$T$2:$AD$92,7,0)</f>
        <v>REMUNERACIONES</v>
      </c>
      <c r="R243" s="15" t="str">
        <f>VLOOKUP($G243,Programas!$T$2:$AD$92,8,0)</f>
        <v>1.1</v>
      </c>
      <c r="S243" s="15" t="str">
        <f>VLOOKUP($G243,Programas!$T$2:$AD$92,9,0)</f>
        <v>GASTOS DE CONSUMO</v>
      </c>
      <c r="T243" s="15" t="str">
        <f>VLOOKUP($G243,Programas!$T$2:$AD$92,10,0)</f>
        <v>1</v>
      </c>
      <c r="U243" s="14">
        <v>95730.329999999987</v>
      </c>
      <c r="W243" s="19"/>
    </row>
    <row r="244" spans="1:23" hidden="1" x14ac:dyDescent="0.25">
      <c r="A244" s="15" t="str">
        <f t="shared" si="18"/>
        <v>0005-0</v>
      </c>
      <c r="B244" s="15" t="str">
        <f>VLOOKUP(A244,Programas!$I$2:$K$8,2,0)</f>
        <v>0 - Remuneraciones</v>
      </c>
      <c r="C244" s="15" t="str">
        <f t="shared" si="19"/>
        <v>0005-0-05</v>
      </c>
      <c r="D244" s="15" t="s">
        <v>836</v>
      </c>
      <c r="E244" s="15" t="str">
        <f>VLOOKUP(C244,Programas!$P$2:$Q$32,2,0)</f>
        <v>CONTRIBUCIONES PATRONALES A FONDOS DE PENSIONES Y OTROS FONDOS DE CAPITALIZACIÓN</v>
      </c>
      <c r="F244" s="111" t="s">
        <v>284</v>
      </c>
      <c r="G244" s="15" t="str">
        <f t="shared" si="20"/>
        <v>0005-0-05-04</v>
      </c>
      <c r="H244" s="15" t="str">
        <f t="shared" si="21"/>
        <v>0.05.04</v>
      </c>
      <c r="I244" s="15" t="str">
        <f>VLOOKUP(G244,Programas!$T$2:$V$94,3,0)</f>
        <v>Contribución Patronal a otros fondos administrados por entes públicos</v>
      </c>
      <c r="J244" s="15" t="str">
        <f t="shared" si="22"/>
        <v>01</v>
      </c>
      <c r="K244" s="15" t="str">
        <f t="shared" si="23"/>
        <v>02</v>
      </c>
      <c r="L244" s="15" t="str">
        <f>VLOOKUP(K244,Programas!$A$2:$B$21,2,0)</f>
        <v>01 Sistema de Emergencias 9-1-1</v>
      </c>
      <c r="M244" s="15" t="str">
        <f>VLOOKUP($G244,Programas!$T$2:$AD$92,3,0)</f>
        <v>Contribución Patronal a otros fondos administrados por entes públicos</v>
      </c>
      <c r="N244" s="15" t="str">
        <f>VLOOKUP($G244,Programas!$T$2:$AD$92,4,0)</f>
        <v>1.1.1.2</v>
      </c>
      <c r="O244" s="15" t="str">
        <f>VLOOKUP($G244,Programas!$T$2:$AD$92,5,0)</f>
        <v>Contribuciones sociales</v>
      </c>
      <c r="P244" s="15" t="str">
        <f>VLOOKUP($G244,Programas!$T$2:$AD$92,6,0)</f>
        <v>1.1.1</v>
      </c>
      <c r="Q244" s="15" t="str">
        <f>VLOOKUP($G244,Programas!$T$2:$AD$92,7,0)</f>
        <v>REMUNERACIONES</v>
      </c>
      <c r="R244" s="15" t="str">
        <f>VLOOKUP($G244,Programas!$T$2:$AD$92,8,0)</f>
        <v>1.1</v>
      </c>
      <c r="S244" s="15" t="str">
        <f>VLOOKUP($G244,Programas!$T$2:$AD$92,9,0)</f>
        <v>GASTOS DE CONSUMO</v>
      </c>
      <c r="T244" s="15" t="str">
        <f>VLOOKUP($G244,Programas!$T$2:$AD$92,10,0)</f>
        <v>1</v>
      </c>
      <c r="U244" s="14">
        <v>909971.58</v>
      </c>
      <c r="W244" s="19"/>
    </row>
    <row r="245" spans="1:23" hidden="1" x14ac:dyDescent="0.25">
      <c r="A245" s="15" t="str">
        <f t="shared" si="18"/>
        <v>0005-0</v>
      </c>
      <c r="B245" s="15" t="str">
        <f>VLOOKUP(A245,Programas!$I$2:$K$8,2,0)</f>
        <v>0 - Remuneraciones</v>
      </c>
      <c r="C245" s="15" t="str">
        <f t="shared" si="19"/>
        <v>0005-0-05</v>
      </c>
      <c r="D245" s="15" t="s">
        <v>836</v>
      </c>
      <c r="E245" s="15" t="str">
        <f>VLOOKUP(C245,Programas!$P$2:$Q$32,2,0)</f>
        <v>CONTRIBUCIONES PATRONALES A FONDOS DE PENSIONES Y OTROS FONDOS DE CAPITALIZACIÓN</v>
      </c>
      <c r="F245" s="111" t="s">
        <v>285</v>
      </c>
      <c r="G245" s="15" t="str">
        <f t="shared" si="20"/>
        <v>0005-0-05-04</v>
      </c>
      <c r="H245" s="15" t="str">
        <f t="shared" si="21"/>
        <v>0.05.04</v>
      </c>
      <c r="I245" s="15" t="str">
        <f>VLOOKUP(G245,Programas!$T$2:$V$94,3,0)</f>
        <v>Contribución Patronal a otros fondos administrados por entes públicos</v>
      </c>
      <c r="J245" s="15" t="str">
        <f t="shared" si="22"/>
        <v>01</v>
      </c>
      <c r="K245" s="15" t="str">
        <f t="shared" si="23"/>
        <v>03</v>
      </c>
      <c r="L245" s="15" t="str">
        <f>VLOOKUP(K245,Programas!$A$2:$B$21,2,0)</f>
        <v>01 Sistema de Emergencias 9-1-1</v>
      </c>
      <c r="M245" s="15" t="str">
        <f>VLOOKUP($G245,Programas!$T$2:$AD$92,3,0)</f>
        <v>Contribución Patronal a otros fondos administrados por entes públicos</v>
      </c>
      <c r="N245" s="15" t="str">
        <f>VLOOKUP($G245,Programas!$T$2:$AD$92,4,0)</f>
        <v>1.1.1.2</v>
      </c>
      <c r="O245" s="15" t="str">
        <f>VLOOKUP($G245,Programas!$T$2:$AD$92,5,0)</f>
        <v>Contribuciones sociales</v>
      </c>
      <c r="P245" s="15" t="str">
        <f>VLOOKUP($G245,Programas!$T$2:$AD$92,6,0)</f>
        <v>1.1.1</v>
      </c>
      <c r="Q245" s="15" t="str">
        <f>VLOOKUP($G245,Programas!$T$2:$AD$92,7,0)</f>
        <v>REMUNERACIONES</v>
      </c>
      <c r="R245" s="15" t="str">
        <f>VLOOKUP($G245,Programas!$T$2:$AD$92,8,0)</f>
        <v>1.1</v>
      </c>
      <c r="S245" s="15" t="str">
        <f>VLOOKUP($G245,Programas!$T$2:$AD$92,9,0)</f>
        <v>GASTOS DE CONSUMO</v>
      </c>
      <c r="T245" s="15" t="str">
        <f>VLOOKUP($G245,Programas!$T$2:$AD$92,10,0)</f>
        <v>1</v>
      </c>
      <c r="U245" s="14">
        <v>1755752.29</v>
      </c>
      <c r="W245" s="19"/>
    </row>
    <row r="246" spans="1:23" hidden="1" x14ac:dyDescent="0.25">
      <c r="A246" s="15" t="str">
        <f t="shared" si="18"/>
        <v>0005-0</v>
      </c>
      <c r="B246" s="15" t="str">
        <f>VLOOKUP(A246,Programas!$I$2:$K$8,2,0)</f>
        <v>0 - Remuneraciones</v>
      </c>
      <c r="C246" s="15" t="str">
        <f t="shared" si="19"/>
        <v>0005-0-05</v>
      </c>
      <c r="D246" s="15" t="s">
        <v>836</v>
      </c>
      <c r="E246" s="15" t="str">
        <f>VLOOKUP(C246,Programas!$P$2:$Q$32,2,0)</f>
        <v>CONTRIBUCIONES PATRONALES A FONDOS DE PENSIONES Y OTROS FONDOS DE CAPITALIZACIÓN</v>
      </c>
      <c r="F246" s="111" t="s">
        <v>286</v>
      </c>
      <c r="G246" s="15" t="str">
        <f t="shared" si="20"/>
        <v>0005-0-05-04</v>
      </c>
      <c r="H246" s="15" t="str">
        <f t="shared" si="21"/>
        <v>0.05.04</v>
      </c>
      <c r="I246" s="15" t="str">
        <f>VLOOKUP(G246,Programas!$T$2:$V$94,3,0)</f>
        <v>Contribución Patronal a otros fondos administrados por entes públicos</v>
      </c>
      <c r="J246" s="15" t="str">
        <f t="shared" si="22"/>
        <v>01</v>
      </c>
      <c r="K246" s="15" t="str">
        <f t="shared" si="23"/>
        <v>04</v>
      </c>
      <c r="L246" s="15" t="str">
        <f>VLOOKUP(K246,Programas!$A$2:$B$21,2,0)</f>
        <v>01 Sistema de Emergencias 9-1-1</v>
      </c>
      <c r="M246" s="15" t="str">
        <f>VLOOKUP($G246,Programas!$T$2:$AD$92,3,0)</f>
        <v>Contribución Patronal a otros fondos administrados por entes públicos</v>
      </c>
      <c r="N246" s="15" t="str">
        <f>VLOOKUP($G246,Programas!$T$2:$AD$92,4,0)</f>
        <v>1.1.1.2</v>
      </c>
      <c r="O246" s="15" t="str">
        <f>VLOOKUP($G246,Programas!$T$2:$AD$92,5,0)</f>
        <v>Contribuciones sociales</v>
      </c>
      <c r="P246" s="15" t="str">
        <f>VLOOKUP($G246,Programas!$T$2:$AD$92,6,0)</f>
        <v>1.1.1</v>
      </c>
      <c r="Q246" s="15" t="str">
        <f>VLOOKUP($G246,Programas!$T$2:$AD$92,7,0)</f>
        <v>REMUNERACIONES</v>
      </c>
      <c r="R246" s="15" t="str">
        <f>VLOOKUP($G246,Programas!$T$2:$AD$92,8,0)</f>
        <v>1.1</v>
      </c>
      <c r="S246" s="15" t="str">
        <f>VLOOKUP($G246,Programas!$T$2:$AD$92,9,0)</f>
        <v>GASTOS DE CONSUMO</v>
      </c>
      <c r="T246" s="15" t="str">
        <f>VLOOKUP($G246,Programas!$T$2:$AD$92,10,0)</f>
        <v>1</v>
      </c>
      <c r="U246" s="14">
        <v>2523597.1199999996</v>
      </c>
      <c r="W246" s="19"/>
    </row>
    <row r="247" spans="1:23" hidden="1" x14ac:dyDescent="0.25">
      <c r="A247" s="15" t="str">
        <f t="shared" si="18"/>
        <v>0005-0</v>
      </c>
      <c r="B247" s="15" t="str">
        <f>VLOOKUP(A247,Programas!$I$2:$K$8,2,0)</f>
        <v>0 - Remuneraciones</v>
      </c>
      <c r="C247" s="15" t="str">
        <f t="shared" si="19"/>
        <v>0005-0-05</v>
      </c>
      <c r="D247" s="15" t="s">
        <v>836</v>
      </c>
      <c r="E247" s="15" t="str">
        <f>VLOOKUP(C247,Programas!$P$2:$Q$32,2,0)</f>
        <v>CONTRIBUCIONES PATRONALES A FONDOS DE PENSIONES Y OTROS FONDOS DE CAPITALIZACIÓN</v>
      </c>
      <c r="F247" s="111" t="s">
        <v>288</v>
      </c>
      <c r="G247" s="15" t="str">
        <f t="shared" si="20"/>
        <v>0005-0-05-04</v>
      </c>
      <c r="H247" s="15" t="str">
        <f t="shared" si="21"/>
        <v>0.05.04</v>
      </c>
      <c r="I247" s="15" t="str">
        <f>VLOOKUP(G247,Programas!$T$2:$V$94,3,0)</f>
        <v>Contribución Patronal a otros fondos administrados por entes públicos</v>
      </c>
      <c r="J247" s="15" t="str">
        <f t="shared" si="22"/>
        <v>01</v>
      </c>
      <c r="K247" s="15" t="str">
        <f t="shared" si="23"/>
        <v>07</v>
      </c>
      <c r="L247" s="15" t="str">
        <f>VLOOKUP(K247,Programas!$A$2:$B$21,2,0)</f>
        <v>01 Sistema de Emergencias 9-1-1</v>
      </c>
      <c r="M247" s="15" t="str">
        <f>VLOOKUP($G247,Programas!$T$2:$AD$92,3,0)</f>
        <v>Contribución Patronal a otros fondos administrados por entes públicos</v>
      </c>
      <c r="N247" s="15" t="str">
        <f>VLOOKUP($G247,Programas!$T$2:$AD$92,4,0)</f>
        <v>1.1.1.2</v>
      </c>
      <c r="O247" s="15" t="str">
        <f>VLOOKUP($G247,Programas!$T$2:$AD$92,5,0)</f>
        <v>Contribuciones sociales</v>
      </c>
      <c r="P247" s="15" t="str">
        <f>VLOOKUP($G247,Programas!$T$2:$AD$92,6,0)</f>
        <v>1.1.1</v>
      </c>
      <c r="Q247" s="15" t="str">
        <f>VLOOKUP($G247,Programas!$T$2:$AD$92,7,0)</f>
        <v>REMUNERACIONES</v>
      </c>
      <c r="R247" s="15" t="str">
        <f>VLOOKUP($G247,Programas!$T$2:$AD$92,8,0)</f>
        <v>1.1</v>
      </c>
      <c r="S247" s="15" t="str">
        <f>VLOOKUP($G247,Programas!$T$2:$AD$92,9,0)</f>
        <v>GASTOS DE CONSUMO</v>
      </c>
      <c r="T247" s="15" t="str">
        <f>VLOOKUP($G247,Programas!$T$2:$AD$92,10,0)</f>
        <v>1</v>
      </c>
      <c r="U247" s="14">
        <v>3873743.5300000003</v>
      </c>
      <c r="W247" s="19"/>
    </row>
    <row r="248" spans="1:23" hidden="1" x14ac:dyDescent="0.25">
      <c r="A248" s="15" t="str">
        <f t="shared" si="18"/>
        <v>0005-0</v>
      </c>
      <c r="B248" s="15" t="str">
        <f>VLOOKUP(A248,Programas!$I$2:$K$8,2,0)</f>
        <v>0 - Remuneraciones</v>
      </c>
      <c r="C248" s="15" t="str">
        <f t="shared" si="19"/>
        <v>0005-0-05</v>
      </c>
      <c r="D248" s="15" t="s">
        <v>836</v>
      </c>
      <c r="E248" s="15" t="str">
        <f>VLOOKUP(C248,Programas!$P$2:$Q$32,2,0)</f>
        <v>CONTRIBUCIONES PATRONALES A FONDOS DE PENSIONES Y OTROS FONDOS DE CAPITALIZACIÓN</v>
      </c>
      <c r="F248" s="111" t="s">
        <v>290</v>
      </c>
      <c r="G248" s="15" t="str">
        <f t="shared" si="20"/>
        <v>0005-0-05-04</v>
      </c>
      <c r="H248" s="15" t="str">
        <f t="shared" si="21"/>
        <v>0.05.04</v>
      </c>
      <c r="I248" s="15" t="str">
        <f>VLOOKUP(G248,Programas!$T$2:$V$94,3,0)</f>
        <v>Contribución Patronal a otros fondos administrados por entes públicos</v>
      </c>
      <c r="J248" s="15" t="str">
        <f t="shared" si="22"/>
        <v>01</v>
      </c>
      <c r="K248" s="15" t="str">
        <f t="shared" si="23"/>
        <v>08</v>
      </c>
      <c r="L248" s="15" t="str">
        <f>VLOOKUP(K248,Programas!$A$2:$B$21,2,0)</f>
        <v>01 Sistema de Emergencias 9-1-1</v>
      </c>
      <c r="M248" s="15" t="str">
        <f>VLOOKUP($G248,Programas!$T$2:$AD$92,3,0)</f>
        <v>Contribución Patronal a otros fondos administrados por entes públicos</v>
      </c>
      <c r="N248" s="15" t="str">
        <f>VLOOKUP($G248,Programas!$T$2:$AD$92,4,0)</f>
        <v>1.1.1.2</v>
      </c>
      <c r="O248" s="15" t="str">
        <f>VLOOKUP($G248,Programas!$T$2:$AD$92,5,0)</f>
        <v>Contribuciones sociales</v>
      </c>
      <c r="P248" s="15" t="str">
        <f>VLOOKUP($G248,Programas!$T$2:$AD$92,6,0)</f>
        <v>1.1.1</v>
      </c>
      <c r="Q248" s="15" t="str">
        <f>VLOOKUP($G248,Programas!$T$2:$AD$92,7,0)</f>
        <v>REMUNERACIONES</v>
      </c>
      <c r="R248" s="15" t="str">
        <f>VLOOKUP($G248,Programas!$T$2:$AD$92,8,0)</f>
        <v>1.1</v>
      </c>
      <c r="S248" s="15" t="str">
        <f>VLOOKUP($G248,Programas!$T$2:$AD$92,9,0)</f>
        <v>GASTOS DE CONSUMO</v>
      </c>
      <c r="T248" s="15" t="str">
        <f>VLOOKUP($G248,Programas!$T$2:$AD$92,10,0)</f>
        <v>1</v>
      </c>
      <c r="U248" s="14">
        <v>3908952.4400000004</v>
      </c>
      <c r="W248" s="19"/>
    </row>
    <row r="249" spans="1:23" hidden="1" x14ac:dyDescent="0.25">
      <c r="A249" s="15" t="str">
        <f t="shared" si="18"/>
        <v>0005-0</v>
      </c>
      <c r="B249" s="15" t="str">
        <f>VLOOKUP(A249,Programas!$I$2:$K$8,2,0)</f>
        <v>0 - Remuneraciones</v>
      </c>
      <c r="C249" s="15" t="str">
        <f t="shared" si="19"/>
        <v>0005-0-05</v>
      </c>
      <c r="D249" s="15" t="s">
        <v>836</v>
      </c>
      <c r="E249" s="15" t="str">
        <f>VLOOKUP(C249,Programas!$P$2:$Q$32,2,0)</f>
        <v>CONTRIBUCIONES PATRONALES A FONDOS DE PENSIONES Y OTROS FONDOS DE CAPITALIZACIÓN</v>
      </c>
      <c r="F249" s="111" t="s">
        <v>291</v>
      </c>
      <c r="G249" s="15" t="str">
        <f t="shared" si="20"/>
        <v>0005-0-05-04</v>
      </c>
      <c r="H249" s="15" t="str">
        <f t="shared" si="21"/>
        <v>0.05.04</v>
      </c>
      <c r="I249" s="15" t="str">
        <f>VLOOKUP(G249,Programas!$T$2:$V$94,3,0)</f>
        <v>Contribución Patronal a otros fondos administrados por entes públicos</v>
      </c>
      <c r="J249" s="15" t="str">
        <f t="shared" si="22"/>
        <v>01</v>
      </c>
      <c r="K249" s="15" t="str">
        <f t="shared" si="23"/>
        <v>09</v>
      </c>
      <c r="L249" s="15" t="str">
        <f>VLOOKUP(K249,Programas!$A$2:$B$21,2,0)</f>
        <v>01 Sistema de Emergencias 9-1-1</v>
      </c>
      <c r="M249" s="15" t="str">
        <f>VLOOKUP($G249,Programas!$T$2:$AD$92,3,0)</f>
        <v>Contribución Patronal a otros fondos administrados por entes públicos</v>
      </c>
      <c r="N249" s="15" t="str">
        <f>VLOOKUP($G249,Programas!$T$2:$AD$92,4,0)</f>
        <v>1.1.1.2</v>
      </c>
      <c r="O249" s="15" t="str">
        <f>VLOOKUP($G249,Programas!$T$2:$AD$92,5,0)</f>
        <v>Contribuciones sociales</v>
      </c>
      <c r="P249" s="15" t="str">
        <f>VLOOKUP($G249,Programas!$T$2:$AD$92,6,0)</f>
        <v>1.1.1</v>
      </c>
      <c r="Q249" s="15" t="str">
        <f>VLOOKUP($G249,Programas!$T$2:$AD$92,7,0)</f>
        <v>REMUNERACIONES</v>
      </c>
      <c r="R249" s="15" t="str">
        <f>VLOOKUP($G249,Programas!$T$2:$AD$92,8,0)</f>
        <v>1.1</v>
      </c>
      <c r="S249" s="15" t="str">
        <f>VLOOKUP($G249,Programas!$T$2:$AD$92,9,0)</f>
        <v>GASTOS DE CONSUMO</v>
      </c>
      <c r="T249" s="15" t="str">
        <f>VLOOKUP($G249,Programas!$T$2:$AD$92,10,0)</f>
        <v>1</v>
      </c>
      <c r="U249" s="14">
        <v>1579507.9000000001</v>
      </c>
      <c r="W249" s="19"/>
    </row>
    <row r="250" spans="1:23" hidden="1" x14ac:dyDescent="0.25">
      <c r="A250" s="15" t="str">
        <f t="shared" si="18"/>
        <v>0005-0</v>
      </c>
      <c r="B250" s="15" t="str">
        <f>VLOOKUP(A250,Programas!$I$2:$K$8,2,0)</f>
        <v>0 - Remuneraciones</v>
      </c>
      <c r="C250" s="15" t="str">
        <f t="shared" si="19"/>
        <v>0005-0-05</v>
      </c>
      <c r="D250" s="15" t="s">
        <v>836</v>
      </c>
      <c r="E250" s="15" t="str">
        <f>VLOOKUP(C250,Programas!$P$2:$Q$32,2,0)</f>
        <v>CONTRIBUCIONES PATRONALES A FONDOS DE PENSIONES Y OTROS FONDOS DE CAPITALIZACIÓN</v>
      </c>
      <c r="F250" s="111" t="s">
        <v>293</v>
      </c>
      <c r="G250" s="15" t="str">
        <f t="shared" si="20"/>
        <v>0005-0-05-04</v>
      </c>
      <c r="H250" s="15" t="str">
        <f t="shared" si="21"/>
        <v>0.05.04</v>
      </c>
      <c r="I250" s="15" t="str">
        <f>VLOOKUP(G250,Programas!$T$2:$V$94,3,0)</f>
        <v>Contribución Patronal a otros fondos administrados por entes públicos</v>
      </c>
      <c r="J250" s="15" t="str">
        <f t="shared" si="22"/>
        <v>01</v>
      </c>
      <c r="K250" s="15" t="str">
        <f t="shared" si="23"/>
        <v>10</v>
      </c>
      <c r="L250" s="15" t="str">
        <f>VLOOKUP(K250,Programas!$A$2:$B$21,2,0)</f>
        <v>01 Sistema de Emergencias 9-1-1</v>
      </c>
      <c r="M250" s="15" t="str">
        <f>VLOOKUP($G250,Programas!$T$2:$AD$92,3,0)</f>
        <v>Contribución Patronal a otros fondos administrados por entes públicos</v>
      </c>
      <c r="N250" s="15" t="str">
        <f>VLOOKUP($G250,Programas!$T$2:$AD$92,4,0)</f>
        <v>1.1.1.2</v>
      </c>
      <c r="O250" s="15" t="str">
        <f>VLOOKUP($G250,Programas!$T$2:$AD$92,5,0)</f>
        <v>Contribuciones sociales</v>
      </c>
      <c r="P250" s="15" t="str">
        <f>VLOOKUP($G250,Programas!$T$2:$AD$92,6,0)</f>
        <v>1.1.1</v>
      </c>
      <c r="Q250" s="15" t="str">
        <f>VLOOKUP($G250,Programas!$T$2:$AD$92,7,0)</f>
        <v>REMUNERACIONES</v>
      </c>
      <c r="R250" s="15" t="str">
        <f>VLOOKUP($G250,Programas!$T$2:$AD$92,8,0)</f>
        <v>1.1</v>
      </c>
      <c r="S250" s="15" t="str">
        <f>VLOOKUP($G250,Programas!$T$2:$AD$92,9,0)</f>
        <v>GASTOS DE CONSUMO</v>
      </c>
      <c r="T250" s="15" t="str">
        <f>VLOOKUP($G250,Programas!$T$2:$AD$92,10,0)</f>
        <v>1</v>
      </c>
      <c r="U250" s="14">
        <v>2928644.92</v>
      </c>
      <c r="W250" s="19"/>
    </row>
    <row r="251" spans="1:23" hidden="1" x14ac:dyDescent="0.25">
      <c r="A251" s="15" t="str">
        <f t="shared" si="18"/>
        <v>0005-0</v>
      </c>
      <c r="B251" s="15" t="str">
        <f>VLOOKUP(A251,Programas!$I$2:$K$8,2,0)</f>
        <v>0 - Remuneraciones</v>
      </c>
      <c r="C251" s="15" t="str">
        <f t="shared" si="19"/>
        <v>0005-0-05</v>
      </c>
      <c r="D251" s="15" t="s">
        <v>836</v>
      </c>
      <c r="E251" s="15" t="str">
        <f>VLOOKUP(C251,Programas!$P$2:$Q$32,2,0)</f>
        <v>CONTRIBUCIONES PATRONALES A FONDOS DE PENSIONES Y OTROS FONDOS DE CAPITALIZACIÓN</v>
      </c>
      <c r="F251" s="111" t="s">
        <v>294</v>
      </c>
      <c r="G251" s="15" t="str">
        <f t="shared" si="20"/>
        <v>0005-0-05-04</v>
      </c>
      <c r="H251" s="15" t="str">
        <f t="shared" si="21"/>
        <v>0.05.04</v>
      </c>
      <c r="I251" s="15" t="str">
        <f>VLOOKUP(G251,Programas!$T$2:$V$94,3,0)</f>
        <v>Contribución Patronal a otros fondos administrados por entes públicos</v>
      </c>
      <c r="J251" s="15" t="str">
        <f t="shared" si="22"/>
        <v>01</v>
      </c>
      <c r="K251" s="15" t="str">
        <f t="shared" si="23"/>
        <v>12</v>
      </c>
      <c r="L251" s="15" t="str">
        <f>VLOOKUP(K251,Programas!$A$2:$B$21,2,0)</f>
        <v>01 Sistema de Emergencias 9-1-1</v>
      </c>
      <c r="M251" s="15" t="str">
        <f>VLOOKUP($G251,Programas!$T$2:$AD$92,3,0)</f>
        <v>Contribución Patronal a otros fondos administrados por entes públicos</v>
      </c>
      <c r="N251" s="15" t="str">
        <f>VLOOKUP($G251,Programas!$T$2:$AD$92,4,0)</f>
        <v>1.1.1.2</v>
      </c>
      <c r="O251" s="15" t="str">
        <f>VLOOKUP($G251,Programas!$T$2:$AD$92,5,0)</f>
        <v>Contribuciones sociales</v>
      </c>
      <c r="P251" s="15" t="str">
        <f>VLOOKUP($G251,Programas!$T$2:$AD$92,6,0)</f>
        <v>1.1.1</v>
      </c>
      <c r="Q251" s="15" t="str">
        <f>VLOOKUP($G251,Programas!$T$2:$AD$92,7,0)</f>
        <v>REMUNERACIONES</v>
      </c>
      <c r="R251" s="15" t="str">
        <f>VLOOKUP($G251,Programas!$T$2:$AD$92,8,0)</f>
        <v>1.1</v>
      </c>
      <c r="S251" s="15" t="str">
        <f>VLOOKUP($G251,Programas!$T$2:$AD$92,9,0)</f>
        <v>GASTOS DE CONSUMO</v>
      </c>
      <c r="T251" s="15" t="str">
        <f>VLOOKUP($G251,Programas!$T$2:$AD$92,10,0)</f>
        <v>1</v>
      </c>
      <c r="U251" s="14">
        <v>1950289.36</v>
      </c>
      <c r="W251" s="19"/>
    </row>
    <row r="252" spans="1:23" hidden="1" x14ac:dyDescent="0.25">
      <c r="A252" s="15" t="str">
        <f t="shared" si="18"/>
        <v>0005-0</v>
      </c>
      <c r="B252" s="15" t="str">
        <f>VLOOKUP(A252,Programas!$I$2:$K$8,2,0)</f>
        <v>0 - Remuneraciones</v>
      </c>
      <c r="C252" s="15" t="str">
        <f t="shared" si="19"/>
        <v>0005-0-05</v>
      </c>
      <c r="D252" s="15" t="s">
        <v>836</v>
      </c>
      <c r="E252" s="15" t="str">
        <f>VLOOKUP(C252,Programas!$P$2:$Q$32,2,0)</f>
        <v>CONTRIBUCIONES PATRONALES A FONDOS DE PENSIONES Y OTROS FONDOS DE CAPITALIZACIÓN</v>
      </c>
      <c r="F252" s="111" t="s">
        <v>295</v>
      </c>
      <c r="G252" s="15" t="str">
        <f t="shared" si="20"/>
        <v>0005-0-05-04</v>
      </c>
      <c r="H252" s="15" t="str">
        <f t="shared" si="21"/>
        <v>0.05.04</v>
      </c>
      <c r="I252" s="15" t="str">
        <f>VLOOKUP(G252,Programas!$T$2:$V$94,3,0)</f>
        <v>Contribución Patronal a otros fondos administrados por entes públicos</v>
      </c>
      <c r="J252" s="15" t="str">
        <f t="shared" si="22"/>
        <v>01</v>
      </c>
      <c r="K252" s="15" t="str">
        <f t="shared" si="23"/>
        <v>13</v>
      </c>
      <c r="L252" s="15" t="str">
        <f>VLOOKUP(K252,Programas!$A$2:$B$21,2,0)</f>
        <v>01 Sistema de Emergencias 9-1-1</v>
      </c>
      <c r="M252" s="15" t="str">
        <f>VLOOKUP($G252,Programas!$T$2:$AD$92,3,0)</f>
        <v>Contribución Patronal a otros fondos administrados por entes públicos</v>
      </c>
      <c r="N252" s="15" t="str">
        <f>VLOOKUP($G252,Programas!$T$2:$AD$92,4,0)</f>
        <v>1.1.1.2</v>
      </c>
      <c r="O252" s="15" t="str">
        <f>VLOOKUP($G252,Programas!$T$2:$AD$92,5,0)</f>
        <v>Contribuciones sociales</v>
      </c>
      <c r="P252" s="15" t="str">
        <f>VLOOKUP($G252,Programas!$T$2:$AD$92,6,0)</f>
        <v>1.1.1</v>
      </c>
      <c r="Q252" s="15" t="str">
        <f>VLOOKUP($G252,Programas!$T$2:$AD$92,7,0)</f>
        <v>REMUNERACIONES</v>
      </c>
      <c r="R252" s="15" t="str">
        <f>VLOOKUP($G252,Programas!$T$2:$AD$92,8,0)</f>
        <v>1.1</v>
      </c>
      <c r="S252" s="15" t="str">
        <f>VLOOKUP($G252,Programas!$T$2:$AD$92,9,0)</f>
        <v>GASTOS DE CONSUMO</v>
      </c>
      <c r="T252" s="15" t="str">
        <f>VLOOKUP($G252,Programas!$T$2:$AD$92,10,0)</f>
        <v>1</v>
      </c>
      <c r="U252" s="14">
        <v>2570562.7400000002</v>
      </c>
      <c r="W252" s="19"/>
    </row>
    <row r="253" spans="1:23" hidden="1" x14ac:dyDescent="0.25">
      <c r="A253" s="15" t="str">
        <f t="shared" si="18"/>
        <v>0005-0</v>
      </c>
      <c r="B253" s="15" t="str">
        <f>VLOOKUP(A253,Programas!$I$2:$K$8,2,0)</f>
        <v>0 - Remuneraciones</v>
      </c>
      <c r="C253" s="15" t="str">
        <f t="shared" si="19"/>
        <v>0005-0-05</v>
      </c>
      <c r="D253" s="15" t="s">
        <v>836</v>
      </c>
      <c r="E253" s="15" t="str">
        <f>VLOOKUP(C253,Programas!$P$2:$Q$32,2,0)</f>
        <v>CONTRIBUCIONES PATRONALES A FONDOS DE PENSIONES Y OTROS FONDOS DE CAPITALIZACIÓN</v>
      </c>
      <c r="F253" s="111" t="s">
        <v>296</v>
      </c>
      <c r="G253" s="15" t="str">
        <f t="shared" si="20"/>
        <v>0005-0-05-04</v>
      </c>
      <c r="H253" s="15" t="str">
        <f t="shared" si="21"/>
        <v>0.05.04</v>
      </c>
      <c r="I253" s="15" t="str">
        <f>VLOOKUP(G253,Programas!$T$2:$V$94,3,0)</f>
        <v>Contribución Patronal a otros fondos administrados por entes públicos</v>
      </c>
      <c r="J253" s="15" t="str">
        <f t="shared" si="22"/>
        <v>01</v>
      </c>
      <c r="K253" s="15" t="str">
        <f t="shared" si="23"/>
        <v>14</v>
      </c>
      <c r="L253" s="15" t="str">
        <f>VLOOKUP(K253,Programas!$A$2:$B$21,2,0)</f>
        <v>01 Sistema de Emergencias 9-1-1</v>
      </c>
      <c r="M253" s="15" t="str">
        <f>VLOOKUP($G253,Programas!$T$2:$AD$92,3,0)</f>
        <v>Contribución Patronal a otros fondos administrados por entes públicos</v>
      </c>
      <c r="N253" s="15" t="str">
        <f>VLOOKUP($G253,Programas!$T$2:$AD$92,4,0)</f>
        <v>1.1.1.2</v>
      </c>
      <c r="O253" s="15" t="str">
        <f>VLOOKUP($G253,Programas!$T$2:$AD$92,5,0)</f>
        <v>Contribuciones sociales</v>
      </c>
      <c r="P253" s="15" t="str">
        <f>VLOOKUP($G253,Programas!$T$2:$AD$92,6,0)</f>
        <v>1.1.1</v>
      </c>
      <c r="Q253" s="15" t="str">
        <f>VLOOKUP($G253,Programas!$T$2:$AD$92,7,0)</f>
        <v>REMUNERACIONES</v>
      </c>
      <c r="R253" s="15" t="str">
        <f>VLOOKUP($G253,Programas!$T$2:$AD$92,8,0)</f>
        <v>1.1</v>
      </c>
      <c r="S253" s="15" t="str">
        <f>VLOOKUP($G253,Programas!$T$2:$AD$92,9,0)</f>
        <v>GASTOS DE CONSUMO</v>
      </c>
      <c r="T253" s="15" t="str">
        <f>VLOOKUP($G253,Programas!$T$2:$AD$92,10,0)</f>
        <v>1</v>
      </c>
      <c r="U253" s="14">
        <v>31719832.050000004</v>
      </c>
      <c r="W253" s="19"/>
    </row>
    <row r="254" spans="1:23" hidden="1" x14ac:dyDescent="0.25">
      <c r="A254" s="15" t="str">
        <f t="shared" si="18"/>
        <v>0005-0</v>
      </c>
      <c r="B254" s="15" t="str">
        <f>VLOOKUP(A254,Programas!$I$2:$K$8,2,0)</f>
        <v>0 - Remuneraciones</v>
      </c>
      <c r="C254" s="15" t="str">
        <f t="shared" si="19"/>
        <v>0005-0-05</v>
      </c>
      <c r="D254" s="15" t="s">
        <v>836</v>
      </c>
      <c r="E254" s="15" t="str">
        <f>VLOOKUP(C254,Programas!$P$2:$Q$32,2,0)</f>
        <v>CONTRIBUCIONES PATRONALES A FONDOS DE PENSIONES Y OTROS FONDOS DE CAPITALIZACIÓN</v>
      </c>
      <c r="F254" s="111" t="s">
        <v>297</v>
      </c>
      <c r="G254" s="15" t="str">
        <f t="shared" si="20"/>
        <v>0005-0-05-04</v>
      </c>
      <c r="H254" s="15" t="str">
        <f t="shared" si="21"/>
        <v>0.05.04</v>
      </c>
      <c r="I254" s="15" t="str">
        <f>VLOOKUP(G254,Programas!$T$2:$V$94,3,0)</f>
        <v>Contribución Patronal a otros fondos administrados por entes públicos</v>
      </c>
      <c r="J254" s="15" t="str">
        <f t="shared" si="22"/>
        <v>01</v>
      </c>
      <c r="K254" s="15" t="str">
        <f t="shared" si="23"/>
        <v>15</v>
      </c>
      <c r="L254" s="15" t="str">
        <f>VLOOKUP(K254,Programas!$A$2:$B$21,2,0)</f>
        <v>01 Sistema de Emergencias 9-1-1</v>
      </c>
      <c r="M254" s="15" t="str">
        <f>VLOOKUP($G254,Programas!$T$2:$AD$92,3,0)</f>
        <v>Contribución Patronal a otros fondos administrados por entes públicos</v>
      </c>
      <c r="N254" s="15" t="str">
        <f>VLOOKUP($G254,Programas!$T$2:$AD$92,4,0)</f>
        <v>1.1.1.2</v>
      </c>
      <c r="O254" s="15" t="str">
        <f>VLOOKUP($G254,Programas!$T$2:$AD$92,5,0)</f>
        <v>Contribuciones sociales</v>
      </c>
      <c r="P254" s="15" t="str">
        <f>VLOOKUP($G254,Programas!$T$2:$AD$92,6,0)</f>
        <v>1.1.1</v>
      </c>
      <c r="Q254" s="15" t="str">
        <f>VLOOKUP($G254,Programas!$T$2:$AD$92,7,0)</f>
        <v>REMUNERACIONES</v>
      </c>
      <c r="R254" s="15" t="str">
        <f>VLOOKUP($G254,Programas!$T$2:$AD$92,8,0)</f>
        <v>1.1</v>
      </c>
      <c r="S254" s="15" t="str">
        <f>VLOOKUP($G254,Programas!$T$2:$AD$92,9,0)</f>
        <v>GASTOS DE CONSUMO</v>
      </c>
      <c r="T254" s="15" t="str">
        <f>VLOOKUP($G254,Programas!$T$2:$AD$92,10,0)</f>
        <v>1</v>
      </c>
      <c r="U254" s="14">
        <v>5782616.4199999999</v>
      </c>
      <c r="W254" s="19"/>
    </row>
    <row r="255" spans="1:23" hidden="1" x14ac:dyDescent="0.25">
      <c r="A255" s="15" t="str">
        <f t="shared" si="18"/>
        <v>0005-0</v>
      </c>
      <c r="B255" s="15" t="str">
        <f>VLOOKUP(A255,Programas!$I$2:$K$8,2,0)</f>
        <v>0 - Remuneraciones</v>
      </c>
      <c r="C255" s="15" t="str">
        <f t="shared" si="19"/>
        <v>0005-0-05</v>
      </c>
      <c r="D255" s="15" t="s">
        <v>836</v>
      </c>
      <c r="E255" s="15" t="str">
        <f>VLOOKUP(C255,Programas!$P$2:$Q$32,2,0)</f>
        <v>CONTRIBUCIONES PATRONALES A FONDOS DE PENSIONES Y OTROS FONDOS DE CAPITALIZACIÓN</v>
      </c>
      <c r="F255" s="111" t="s">
        <v>298</v>
      </c>
      <c r="G255" s="15" t="str">
        <f t="shared" si="20"/>
        <v>0005-0-05-04</v>
      </c>
      <c r="H255" s="15" t="str">
        <f t="shared" si="21"/>
        <v>0.05.04</v>
      </c>
      <c r="I255" s="15" t="str">
        <f>VLOOKUP(G255,Programas!$T$2:$V$94,3,0)</f>
        <v>Contribución Patronal a otros fondos administrados por entes públicos</v>
      </c>
      <c r="J255" s="15" t="str">
        <f t="shared" si="22"/>
        <v>01</v>
      </c>
      <c r="K255" s="15" t="str">
        <f t="shared" si="23"/>
        <v>16</v>
      </c>
      <c r="L255" s="15" t="str">
        <f>VLOOKUP(K255,Programas!$A$2:$B$21,2,0)</f>
        <v>01 Sistema de Emergencias 9-1-1</v>
      </c>
      <c r="M255" s="15" t="str">
        <f>VLOOKUP($G255,Programas!$T$2:$AD$92,3,0)</f>
        <v>Contribución Patronal a otros fondos administrados por entes públicos</v>
      </c>
      <c r="N255" s="15" t="str">
        <f>VLOOKUP($G255,Programas!$T$2:$AD$92,4,0)</f>
        <v>1.1.1.2</v>
      </c>
      <c r="O255" s="15" t="str">
        <f>VLOOKUP($G255,Programas!$T$2:$AD$92,5,0)</f>
        <v>Contribuciones sociales</v>
      </c>
      <c r="P255" s="15" t="str">
        <f>VLOOKUP($G255,Programas!$T$2:$AD$92,6,0)</f>
        <v>1.1.1</v>
      </c>
      <c r="Q255" s="15" t="str">
        <f>VLOOKUP($G255,Programas!$T$2:$AD$92,7,0)</f>
        <v>REMUNERACIONES</v>
      </c>
      <c r="R255" s="15" t="str">
        <f>VLOOKUP($G255,Programas!$T$2:$AD$92,8,0)</f>
        <v>1.1</v>
      </c>
      <c r="S255" s="15" t="str">
        <f>VLOOKUP($G255,Programas!$T$2:$AD$92,9,0)</f>
        <v>GASTOS DE CONSUMO</v>
      </c>
      <c r="T255" s="15" t="str">
        <f>VLOOKUP($G255,Programas!$T$2:$AD$92,10,0)</f>
        <v>1</v>
      </c>
      <c r="U255" s="14">
        <v>2102407.27</v>
      </c>
      <c r="W255" s="19"/>
    </row>
    <row r="256" spans="1:23" hidden="1" x14ac:dyDescent="0.25">
      <c r="A256" s="15" t="str">
        <f t="shared" si="18"/>
        <v>0005-0</v>
      </c>
      <c r="B256" s="15" t="str">
        <f>VLOOKUP(A256,Programas!$I$2:$K$8,2,0)</f>
        <v>0 - Remuneraciones</v>
      </c>
      <c r="C256" s="15" t="str">
        <f t="shared" si="19"/>
        <v>0005-0-05</v>
      </c>
      <c r="D256" s="15" t="s">
        <v>836</v>
      </c>
      <c r="E256" s="15" t="str">
        <f>VLOOKUP(C256,Programas!$P$2:$Q$32,2,0)</f>
        <v>CONTRIBUCIONES PATRONALES A FONDOS DE PENSIONES Y OTROS FONDOS DE CAPITALIZACIÓN</v>
      </c>
      <c r="F256" s="111" t="s">
        <v>299</v>
      </c>
      <c r="G256" s="15" t="str">
        <f t="shared" si="20"/>
        <v>0005-0-05-04</v>
      </c>
      <c r="H256" s="15" t="str">
        <f t="shared" si="21"/>
        <v>0.05.04</v>
      </c>
      <c r="I256" s="15" t="str">
        <f>VLOOKUP(G256,Programas!$T$2:$V$94,3,0)</f>
        <v>Contribución Patronal a otros fondos administrados por entes públicos</v>
      </c>
      <c r="J256" s="15" t="str">
        <f t="shared" si="22"/>
        <v>01</v>
      </c>
      <c r="K256" s="15" t="str">
        <f t="shared" si="23"/>
        <v>18</v>
      </c>
      <c r="L256" s="15" t="str">
        <f>VLOOKUP(K256,Programas!$A$2:$B$21,2,0)</f>
        <v>01 Sistema de Emergencias 9-1-1</v>
      </c>
      <c r="M256" s="15" t="str">
        <f>VLOOKUP($G256,Programas!$T$2:$AD$92,3,0)</f>
        <v>Contribución Patronal a otros fondos administrados por entes públicos</v>
      </c>
      <c r="N256" s="15" t="str">
        <f>VLOOKUP($G256,Programas!$T$2:$AD$92,4,0)</f>
        <v>1.1.1.2</v>
      </c>
      <c r="O256" s="15" t="str">
        <f>VLOOKUP($G256,Programas!$T$2:$AD$92,5,0)</f>
        <v>Contribuciones sociales</v>
      </c>
      <c r="P256" s="15" t="str">
        <f>VLOOKUP($G256,Programas!$T$2:$AD$92,6,0)</f>
        <v>1.1.1</v>
      </c>
      <c r="Q256" s="15" t="str">
        <f>VLOOKUP($G256,Programas!$T$2:$AD$92,7,0)</f>
        <v>REMUNERACIONES</v>
      </c>
      <c r="R256" s="15" t="str">
        <f>VLOOKUP($G256,Programas!$T$2:$AD$92,8,0)</f>
        <v>1.1</v>
      </c>
      <c r="S256" s="15" t="str">
        <f>VLOOKUP($G256,Programas!$T$2:$AD$92,9,0)</f>
        <v>GASTOS DE CONSUMO</v>
      </c>
      <c r="T256" s="15" t="str">
        <f>VLOOKUP($G256,Programas!$T$2:$AD$92,10,0)</f>
        <v>1</v>
      </c>
      <c r="U256" s="14">
        <v>1070810.53</v>
      </c>
      <c r="W256" s="19"/>
    </row>
    <row r="257" spans="1:23" hidden="1" x14ac:dyDescent="0.25">
      <c r="A257" s="15" t="str">
        <f t="shared" si="18"/>
        <v>0005-0</v>
      </c>
      <c r="B257" s="15" t="str">
        <f>VLOOKUP(A257,Programas!$I$2:$K$8,2,0)</f>
        <v>0 - Remuneraciones</v>
      </c>
      <c r="C257" s="15" t="str">
        <f t="shared" si="19"/>
        <v>0005-0-05</v>
      </c>
      <c r="D257" s="15" t="s">
        <v>836</v>
      </c>
      <c r="E257" s="15" t="str">
        <f>VLOOKUP(C257,Programas!$P$2:$Q$32,2,0)</f>
        <v>CONTRIBUCIONES PATRONALES A FONDOS DE PENSIONES Y OTROS FONDOS DE CAPITALIZACIÓN</v>
      </c>
      <c r="F257" s="111" t="s">
        <v>300</v>
      </c>
      <c r="G257" s="15" t="str">
        <f t="shared" si="20"/>
        <v>0005-0-05-04</v>
      </c>
      <c r="H257" s="15" t="str">
        <f t="shared" si="21"/>
        <v>0.05.04</v>
      </c>
      <c r="I257" s="15" t="str">
        <f>VLOOKUP(G257,Programas!$T$2:$V$94,3,0)</f>
        <v>Contribución Patronal a otros fondos administrados por entes públicos</v>
      </c>
      <c r="J257" s="15" t="str">
        <f t="shared" si="22"/>
        <v>01</v>
      </c>
      <c r="K257" s="15" t="str">
        <f t="shared" si="23"/>
        <v>19</v>
      </c>
      <c r="L257" s="15" t="str">
        <f>VLOOKUP(K257,Programas!$A$2:$B$21,2,0)</f>
        <v>01 Sistema de Emergencias 9-1-1</v>
      </c>
      <c r="M257" s="15" t="str">
        <f>VLOOKUP($G257,Programas!$T$2:$AD$92,3,0)</f>
        <v>Contribución Patronal a otros fondos administrados por entes públicos</v>
      </c>
      <c r="N257" s="15" t="str">
        <f>VLOOKUP($G257,Programas!$T$2:$AD$92,4,0)</f>
        <v>1.1.1.2</v>
      </c>
      <c r="O257" s="15" t="str">
        <f>VLOOKUP($G257,Programas!$T$2:$AD$92,5,0)</f>
        <v>Contribuciones sociales</v>
      </c>
      <c r="P257" s="15" t="str">
        <f>VLOOKUP($G257,Programas!$T$2:$AD$92,6,0)</f>
        <v>1.1.1</v>
      </c>
      <c r="Q257" s="15" t="str">
        <f>VLOOKUP($G257,Programas!$T$2:$AD$92,7,0)</f>
        <v>REMUNERACIONES</v>
      </c>
      <c r="R257" s="15" t="str">
        <f>VLOOKUP($G257,Programas!$T$2:$AD$92,8,0)</f>
        <v>1.1</v>
      </c>
      <c r="S257" s="15" t="str">
        <f>VLOOKUP($G257,Programas!$T$2:$AD$92,9,0)</f>
        <v>GASTOS DE CONSUMO</v>
      </c>
      <c r="T257" s="15" t="str">
        <f>VLOOKUP($G257,Programas!$T$2:$AD$92,10,0)</f>
        <v>1</v>
      </c>
      <c r="U257" s="14">
        <v>933950.45000000007</v>
      </c>
      <c r="W257" s="19"/>
    </row>
    <row r="258" spans="1:23" hidden="1" x14ac:dyDescent="0.25">
      <c r="A258" s="15" t="str">
        <f t="shared" si="18"/>
        <v>0005-1</v>
      </c>
      <c r="B258" s="15" t="str">
        <f>VLOOKUP(A258,Programas!$I$2:$K$8,2,0)</f>
        <v>1 - Servicios</v>
      </c>
      <c r="C258" s="15" t="str">
        <f t="shared" si="19"/>
        <v>0005-1-01</v>
      </c>
      <c r="D258" s="15" t="s">
        <v>837</v>
      </c>
      <c r="E258" s="15" t="str">
        <f>VLOOKUP(C258,Programas!$P$2:$Q$32,2,0)</f>
        <v>ALQUILERES</v>
      </c>
      <c r="F258" s="111" t="s">
        <v>876</v>
      </c>
      <c r="G258" s="15" t="str">
        <f t="shared" si="20"/>
        <v>0005-1-01-01</v>
      </c>
      <c r="H258" s="15" t="str">
        <f t="shared" si="21"/>
        <v>1.01.01</v>
      </c>
      <c r="I258" s="15" t="str">
        <f>VLOOKUP(G258,Programas!$T$2:$V$94,3,0)</f>
        <v>Alquiler de edificios, locales y terrenos</v>
      </c>
      <c r="J258" s="15" t="str">
        <f t="shared" si="22"/>
        <v>05</v>
      </c>
      <c r="K258" s="15" t="str">
        <f t="shared" si="23"/>
        <v>09</v>
      </c>
      <c r="L258" s="15" t="str">
        <f>VLOOKUP(K258,Programas!$A$2:$B$21,2,0)</f>
        <v>01 Sistema de Emergencias 9-1-1</v>
      </c>
      <c r="M258" s="15" t="str">
        <f>VLOOKUP($G258,Programas!$T$2:$AD$92,3,0)</f>
        <v>Alquiler de edificios, locales y terrenos</v>
      </c>
      <c r="N258" s="15" t="str">
        <f>VLOOKUP($G258,Programas!$T$2:$AD$92,4,0)</f>
        <v>1.1.2</v>
      </c>
      <c r="O258" s="15" t="str">
        <f>VLOOKUP($G258,Programas!$T$2:$AD$92,5,0)</f>
        <v>ADQUISICIÓN DE BIENES Y SERVICIOS</v>
      </c>
      <c r="P258" s="15" t="str">
        <f>VLOOKUP($G258,Programas!$T$2:$AD$92,6,0)</f>
        <v>1.1.2</v>
      </c>
      <c r="Q258" s="15" t="str">
        <f>VLOOKUP($G258,Programas!$T$2:$AD$92,7,0)</f>
        <v>ADQUISICIÓN DE BIENES Y SERVICIOS</v>
      </c>
      <c r="R258" s="15" t="str">
        <f>VLOOKUP($G258,Programas!$T$2:$AD$92,8,0)</f>
        <v>1.1</v>
      </c>
      <c r="S258" s="15" t="str">
        <f>VLOOKUP($G258,Programas!$T$2:$AD$92,9,0)</f>
        <v>GASTOS DE CONSUMO</v>
      </c>
      <c r="T258" s="15" t="str">
        <f>VLOOKUP($G258,Programas!$T$2:$AD$92,10,0)</f>
        <v>1</v>
      </c>
      <c r="U258" s="14">
        <v>353501971.19999999</v>
      </c>
      <c r="W258" s="19"/>
    </row>
    <row r="259" spans="1:23" hidden="1" x14ac:dyDescent="0.25">
      <c r="A259" s="15" t="str">
        <f t="shared" ref="A259:A322" si="24">MID(F259,1,6)</f>
        <v>0005-1</v>
      </c>
      <c r="B259" s="15" t="str">
        <f>VLOOKUP(A259,Programas!$I$2:$K$8,2,0)</f>
        <v>1 - Servicios</v>
      </c>
      <c r="C259" s="15" t="str">
        <f t="shared" ref="C259:C322" si="25">MID(F259,1,9)</f>
        <v>0005-1-01</v>
      </c>
      <c r="D259" s="15" t="s">
        <v>837</v>
      </c>
      <c r="E259" s="15" t="str">
        <f>VLOOKUP(C259,Programas!$P$2:$Q$32,2,0)</f>
        <v>ALQUILERES</v>
      </c>
      <c r="F259" s="111" t="s">
        <v>302</v>
      </c>
      <c r="G259" s="15" t="str">
        <f t="shared" ref="G259:G322" si="26">MID(F259,1,12)</f>
        <v>0005-1-01-02</v>
      </c>
      <c r="H259" s="15" t="str">
        <f t="shared" ref="H259:H322" si="27">MID(G259,6,1)&amp;"."&amp;MID(G259,8,2)&amp;"."&amp;MID(G259,11,2)</f>
        <v>1.01.02</v>
      </c>
      <c r="I259" s="15" t="str">
        <f>VLOOKUP(G259,Programas!$T$2:$V$94,3,0)</f>
        <v>Alquiler de maquinaria, equipo y mobiliario</v>
      </c>
      <c r="J259" s="15" t="str">
        <f t="shared" ref="J259:J322" si="28">MID(F259,14,2)</f>
        <v>39</v>
      </c>
      <c r="K259" s="15" t="str">
        <f t="shared" ref="K259:K322" si="29">MID(F259,20,2)</f>
        <v>15</v>
      </c>
      <c r="L259" s="15" t="str">
        <f>VLOOKUP(K259,Programas!$A$2:$B$21,2,0)</f>
        <v>01 Sistema de Emergencias 9-1-1</v>
      </c>
      <c r="M259" s="15" t="str">
        <f>VLOOKUP($G259,Programas!$T$2:$AD$92,3,0)</f>
        <v>Alquiler de maquinaria, equipo y mobiliario</v>
      </c>
      <c r="N259" s="15" t="str">
        <f>VLOOKUP($G259,Programas!$T$2:$AD$92,4,0)</f>
        <v>1.1.2</v>
      </c>
      <c r="O259" s="15" t="str">
        <f>VLOOKUP($G259,Programas!$T$2:$AD$92,5,0)</f>
        <v>ADQUISICIÓN DE BIENES Y SERVICIOS</v>
      </c>
      <c r="P259" s="15" t="str">
        <f>VLOOKUP($G259,Programas!$T$2:$AD$92,6,0)</f>
        <v>1.1.2</v>
      </c>
      <c r="Q259" s="15" t="str">
        <f>VLOOKUP($G259,Programas!$T$2:$AD$92,7,0)</f>
        <v>ADQUISICIÓN DE BIENES Y SERVICIOS</v>
      </c>
      <c r="R259" s="15" t="str">
        <f>VLOOKUP($G259,Programas!$T$2:$AD$92,8,0)</f>
        <v>1.1</v>
      </c>
      <c r="S259" s="15" t="str">
        <f>VLOOKUP($G259,Programas!$T$2:$AD$92,9,0)</f>
        <v>GASTOS DE CONSUMO</v>
      </c>
      <c r="T259" s="15" t="str">
        <f>VLOOKUP($G259,Programas!$T$2:$AD$92,10,0)</f>
        <v>1</v>
      </c>
      <c r="U259" s="14">
        <v>4795200</v>
      </c>
      <c r="W259" s="19"/>
    </row>
    <row r="260" spans="1:23" hidden="1" x14ac:dyDescent="0.25">
      <c r="A260" s="15" t="str">
        <f t="shared" si="24"/>
        <v>0005-1</v>
      </c>
      <c r="B260" s="15" t="str">
        <f>VLOOKUP(A260,Programas!$I$2:$K$8,2,0)</f>
        <v>1 - Servicios</v>
      </c>
      <c r="C260" s="15" t="str">
        <f t="shared" si="25"/>
        <v>0005-1-01</v>
      </c>
      <c r="D260" s="15" t="s">
        <v>837</v>
      </c>
      <c r="E260" s="15" t="str">
        <f>VLOOKUP(C260,Programas!$P$2:$Q$32,2,0)</f>
        <v>ALQUILERES</v>
      </c>
      <c r="F260" s="111" t="s">
        <v>303</v>
      </c>
      <c r="G260" s="15" t="str">
        <f t="shared" si="26"/>
        <v>0005-1-01-02</v>
      </c>
      <c r="H260" s="15" t="str">
        <f t="shared" si="27"/>
        <v>1.01.02</v>
      </c>
      <c r="I260" s="15" t="str">
        <f>VLOOKUP(G260,Programas!$T$2:$V$94,3,0)</f>
        <v>Alquiler de maquinaria, equipo y mobiliario</v>
      </c>
      <c r="J260" s="15" t="str">
        <f t="shared" si="28"/>
        <v>45</v>
      </c>
      <c r="K260" s="15" t="str">
        <f t="shared" si="29"/>
        <v>15</v>
      </c>
      <c r="L260" s="15" t="str">
        <f>VLOOKUP(K260,Programas!$A$2:$B$21,2,0)</f>
        <v>01 Sistema de Emergencias 9-1-1</v>
      </c>
      <c r="M260" s="15" t="str">
        <f>VLOOKUP($G260,Programas!$T$2:$AD$92,3,0)</f>
        <v>Alquiler de maquinaria, equipo y mobiliario</v>
      </c>
      <c r="N260" s="15" t="str">
        <f>VLOOKUP($G260,Programas!$T$2:$AD$92,4,0)</f>
        <v>1.1.2</v>
      </c>
      <c r="O260" s="15" t="str">
        <f>VLOOKUP($G260,Programas!$T$2:$AD$92,5,0)</f>
        <v>ADQUISICIÓN DE BIENES Y SERVICIOS</v>
      </c>
      <c r="P260" s="15" t="str">
        <f>VLOOKUP($G260,Programas!$T$2:$AD$92,6,0)</f>
        <v>1.1.2</v>
      </c>
      <c r="Q260" s="15" t="str">
        <f>VLOOKUP($G260,Programas!$T$2:$AD$92,7,0)</f>
        <v>ADQUISICIÓN DE BIENES Y SERVICIOS</v>
      </c>
      <c r="R260" s="15" t="str">
        <f>VLOOKUP($G260,Programas!$T$2:$AD$92,8,0)</f>
        <v>1.1</v>
      </c>
      <c r="S260" s="15" t="str">
        <f>VLOOKUP($G260,Programas!$T$2:$AD$92,9,0)</f>
        <v>GASTOS DE CONSUMO</v>
      </c>
      <c r="T260" s="15" t="str">
        <f>VLOOKUP($G260,Programas!$T$2:$AD$92,10,0)</f>
        <v>1</v>
      </c>
      <c r="U260" s="14">
        <v>26490240</v>
      </c>
      <c r="W260" s="19"/>
    </row>
    <row r="261" spans="1:23" x14ac:dyDescent="0.25">
      <c r="A261" s="15" t="str">
        <f t="shared" si="24"/>
        <v>0005-1</v>
      </c>
      <c r="B261" s="15" t="str">
        <f>VLOOKUP(A261,Programas!$I$2:$K$8,2,0)</f>
        <v>1 - Servicios</v>
      </c>
      <c r="C261" s="15" t="str">
        <f t="shared" si="25"/>
        <v>0005-1-01</v>
      </c>
      <c r="D261" s="15" t="s">
        <v>837</v>
      </c>
      <c r="E261" s="15" t="str">
        <f>VLOOKUP(C261,Programas!$P$2:$Q$32,2,0)</f>
        <v>ALQUILERES</v>
      </c>
      <c r="F261" s="112" t="s">
        <v>305</v>
      </c>
      <c r="G261" s="15" t="str">
        <f t="shared" si="26"/>
        <v>0005-1-01-03</v>
      </c>
      <c r="H261" s="15" t="str">
        <f t="shared" si="27"/>
        <v>1.01.03</v>
      </c>
      <c r="I261" s="15" t="str">
        <f>VLOOKUP(G261,Programas!$T$2:$V$94,3,0)</f>
        <v>Alquiler de equipo de cómputo</v>
      </c>
      <c r="J261" s="15" t="str">
        <f t="shared" si="28"/>
        <v>43</v>
      </c>
      <c r="K261" s="15" t="str">
        <f t="shared" si="29"/>
        <v>09</v>
      </c>
      <c r="L261" s="15" t="str">
        <f>VLOOKUP(K261,Programas!$A$2:$B$21,2,0)</f>
        <v>01 Sistema de Emergencias 9-1-1</v>
      </c>
      <c r="M261" s="15" t="str">
        <f>VLOOKUP($G261,Programas!$T$2:$AD$92,3,0)</f>
        <v>Alquiler de equipo de cómputo</v>
      </c>
      <c r="N261" s="15" t="str">
        <f>VLOOKUP($G261,Programas!$T$2:$AD$92,4,0)</f>
        <v>1.1.2</v>
      </c>
      <c r="O261" s="15" t="str">
        <f>VLOOKUP($G261,Programas!$T$2:$AD$92,5,0)</f>
        <v>ADQUISICIÓN DE BIENES Y SERVICIOS</v>
      </c>
      <c r="P261" s="15" t="str">
        <f>VLOOKUP($G261,Programas!$T$2:$AD$92,6,0)</f>
        <v>1.1.2</v>
      </c>
      <c r="Q261" s="15" t="str">
        <f>VLOOKUP($G261,Programas!$T$2:$AD$92,7,0)</f>
        <v>ADQUISICIÓN DE BIENES Y SERVICIOS</v>
      </c>
      <c r="R261" s="15" t="str">
        <f>VLOOKUP($G261,Programas!$T$2:$AD$92,8,0)</f>
        <v>1.1</v>
      </c>
      <c r="S261" s="15" t="str">
        <f>VLOOKUP($G261,Programas!$T$2:$AD$92,9,0)</f>
        <v>GASTOS DE CONSUMO</v>
      </c>
      <c r="T261" s="15" t="str">
        <f>VLOOKUP($G261,Programas!$T$2:$AD$92,10,0)</f>
        <v>1</v>
      </c>
      <c r="U261" s="14">
        <v>172767960</v>
      </c>
      <c r="W261" s="19"/>
    </row>
    <row r="262" spans="1:23" x14ac:dyDescent="0.25">
      <c r="A262" s="15" t="str">
        <f t="shared" si="24"/>
        <v>0005-1</v>
      </c>
      <c r="B262" s="15" t="str">
        <f>VLOOKUP(A262,Programas!$I$2:$K$8,2,0)</f>
        <v>1 - Servicios</v>
      </c>
      <c r="C262" s="15" t="str">
        <f t="shared" si="25"/>
        <v>0005-1-01</v>
      </c>
      <c r="D262" s="15" t="s">
        <v>837</v>
      </c>
      <c r="E262" s="15" t="str">
        <f>VLOOKUP(C262,Programas!$P$2:$Q$32,2,0)</f>
        <v>ALQUILERES</v>
      </c>
      <c r="F262" s="111" t="s">
        <v>877</v>
      </c>
      <c r="G262" s="15" t="str">
        <f t="shared" si="26"/>
        <v>0005-1-01-03</v>
      </c>
      <c r="H262" s="15" t="str">
        <f t="shared" si="27"/>
        <v>1.01.03</v>
      </c>
      <c r="I262" s="15" t="str">
        <f>VLOOKUP(G262,Programas!$T$2:$V$94,3,0)</f>
        <v>Alquiler de equipo de cómputo</v>
      </c>
      <c r="J262" s="15" t="str">
        <f t="shared" si="28"/>
        <v>44</v>
      </c>
      <c r="K262" s="15" t="str">
        <f t="shared" si="29"/>
        <v>15</v>
      </c>
      <c r="L262" s="15" t="str">
        <f>VLOOKUP(K262,Programas!$A$2:$B$21,2,0)</f>
        <v>01 Sistema de Emergencias 9-1-1</v>
      </c>
      <c r="M262" s="15" t="str">
        <f>VLOOKUP($G262,Programas!$T$2:$AD$92,3,0)</f>
        <v>Alquiler de equipo de cómputo</v>
      </c>
      <c r="N262" s="15" t="str">
        <f>VLOOKUP($G262,Programas!$T$2:$AD$92,4,0)</f>
        <v>1.1.2</v>
      </c>
      <c r="O262" s="15" t="str">
        <f>VLOOKUP($G262,Programas!$T$2:$AD$92,5,0)</f>
        <v>ADQUISICIÓN DE BIENES Y SERVICIOS</v>
      </c>
      <c r="P262" s="15" t="str">
        <f>VLOOKUP($G262,Programas!$T$2:$AD$92,6,0)</f>
        <v>1.1.2</v>
      </c>
      <c r="Q262" s="15" t="str">
        <f>VLOOKUP($G262,Programas!$T$2:$AD$92,7,0)</f>
        <v>ADQUISICIÓN DE BIENES Y SERVICIOS</v>
      </c>
      <c r="R262" s="15" t="str">
        <f>VLOOKUP($G262,Programas!$T$2:$AD$92,8,0)</f>
        <v>1.1</v>
      </c>
      <c r="S262" s="15" t="str">
        <f>VLOOKUP($G262,Programas!$T$2:$AD$92,9,0)</f>
        <v>GASTOS DE CONSUMO</v>
      </c>
      <c r="T262" s="15" t="str">
        <f>VLOOKUP($G262,Programas!$T$2:$AD$92,10,0)</f>
        <v>1</v>
      </c>
      <c r="U262" s="14">
        <v>36910080</v>
      </c>
      <c r="W262" s="19"/>
    </row>
    <row r="263" spans="1:23" x14ac:dyDescent="0.25">
      <c r="A263" s="15" t="str">
        <f t="shared" si="24"/>
        <v>0005-1</v>
      </c>
      <c r="B263" s="15" t="str">
        <f>VLOOKUP(A263,Programas!$I$2:$K$8,2,0)</f>
        <v>1 - Servicios</v>
      </c>
      <c r="C263" s="15" t="str">
        <f t="shared" si="25"/>
        <v>0005-1-01</v>
      </c>
      <c r="D263" s="15" t="s">
        <v>837</v>
      </c>
      <c r="E263" s="15" t="str">
        <f>VLOOKUP(C263,Programas!$P$2:$Q$32,2,0)</f>
        <v>ALQUILERES</v>
      </c>
      <c r="F263" s="111" t="s">
        <v>307</v>
      </c>
      <c r="G263" s="15" t="str">
        <f t="shared" si="26"/>
        <v>0005-1-01-03</v>
      </c>
      <c r="H263" s="15" t="str">
        <f t="shared" si="27"/>
        <v>1.01.03</v>
      </c>
      <c r="I263" s="15" t="str">
        <f>VLOOKUP(G263,Programas!$T$2:$V$94,3,0)</f>
        <v>Alquiler de equipo de cómputo</v>
      </c>
      <c r="J263" s="15" t="str">
        <f t="shared" si="28"/>
        <v>45</v>
      </c>
      <c r="K263" s="15" t="str">
        <f t="shared" si="29"/>
        <v>15</v>
      </c>
      <c r="L263" s="15" t="str">
        <f>VLOOKUP(K263,Programas!$A$2:$B$21,2,0)</f>
        <v>01 Sistema de Emergencias 9-1-1</v>
      </c>
      <c r="M263" s="15" t="str">
        <f>VLOOKUP($G263,Programas!$T$2:$AD$92,3,0)</f>
        <v>Alquiler de equipo de cómputo</v>
      </c>
      <c r="N263" s="15" t="str">
        <f>VLOOKUP($G263,Programas!$T$2:$AD$92,4,0)</f>
        <v>1.1.2</v>
      </c>
      <c r="O263" s="15" t="str">
        <f>VLOOKUP($G263,Programas!$T$2:$AD$92,5,0)</f>
        <v>ADQUISICIÓN DE BIENES Y SERVICIOS</v>
      </c>
      <c r="P263" s="15" t="str">
        <f>VLOOKUP($G263,Programas!$T$2:$AD$92,6,0)</f>
        <v>1.1.2</v>
      </c>
      <c r="Q263" s="15" t="str">
        <f>VLOOKUP($G263,Programas!$T$2:$AD$92,7,0)</f>
        <v>ADQUISICIÓN DE BIENES Y SERVICIOS</v>
      </c>
      <c r="R263" s="15" t="str">
        <f>VLOOKUP($G263,Programas!$T$2:$AD$92,8,0)</f>
        <v>1.1</v>
      </c>
      <c r="S263" s="15" t="str">
        <f>VLOOKUP($G263,Programas!$T$2:$AD$92,9,0)</f>
        <v>GASTOS DE CONSUMO</v>
      </c>
      <c r="T263" s="15" t="str">
        <f>VLOOKUP($G263,Programas!$T$2:$AD$92,10,0)</f>
        <v>1</v>
      </c>
      <c r="U263" s="14">
        <v>324576000</v>
      </c>
      <c r="W263" s="19"/>
    </row>
    <row r="264" spans="1:23" x14ac:dyDescent="0.25">
      <c r="A264" s="15" t="str">
        <f t="shared" si="24"/>
        <v>0005-1</v>
      </c>
      <c r="B264" s="15" t="str">
        <f>VLOOKUP(A264,Programas!$I$2:$K$8,2,0)</f>
        <v>1 - Servicios</v>
      </c>
      <c r="C264" s="15" t="str">
        <f t="shared" si="25"/>
        <v>0005-1-01</v>
      </c>
      <c r="D264" s="15" t="s">
        <v>837</v>
      </c>
      <c r="E264" s="15" t="str">
        <f>VLOOKUP(C264,Programas!$P$2:$Q$32,2,0)</f>
        <v>ALQUILERES</v>
      </c>
      <c r="F264" s="111" t="s">
        <v>308</v>
      </c>
      <c r="G264" s="15" t="str">
        <f t="shared" si="26"/>
        <v>0005-1-01-03</v>
      </c>
      <c r="H264" s="15" t="str">
        <f t="shared" si="27"/>
        <v>1.01.03</v>
      </c>
      <c r="I264" s="15" t="str">
        <f>VLOOKUP(G264,Programas!$T$2:$V$94,3,0)</f>
        <v>Alquiler de equipo de cómputo</v>
      </c>
      <c r="J264" s="15" t="str">
        <f t="shared" si="28"/>
        <v>47</v>
      </c>
      <c r="K264" s="15" t="str">
        <f t="shared" si="29"/>
        <v>15</v>
      </c>
      <c r="L264" s="15" t="str">
        <f>VLOOKUP(K264,Programas!$A$2:$B$21,2,0)</f>
        <v>01 Sistema de Emergencias 9-1-1</v>
      </c>
      <c r="M264" s="15" t="str">
        <f>VLOOKUP($G264,Programas!$T$2:$AD$92,3,0)</f>
        <v>Alquiler de equipo de cómputo</v>
      </c>
      <c r="N264" s="15" t="str">
        <f>VLOOKUP($G264,Programas!$T$2:$AD$92,4,0)</f>
        <v>1.1.2</v>
      </c>
      <c r="O264" s="15" t="str">
        <f>VLOOKUP($G264,Programas!$T$2:$AD$92,5,0)</f>
        <v>ADQUISICIÓN DE BIENES Y SERVICIOS</v>
      </c>
      <c r="P264" s="15" t="str">
        <f>VLOOKUP($G264,Programas!$T$2:$AD$92,6,0)</f>
        <v>1.1.2</v>
      </c>
      <c r="Q264" s="15" t="str">
        <f>VLOOKUP($G264,Programas!$T$2:$AD$92,7,0)</f>
        <v>ADQUISICIÓN DE BIENES Y SERVICIOS</v>
      </c>
      <c r="R264" s="15" t="str">
        <f>VLOOKUP($G264,Programas!$T$2:$AD$92,8,0)</f>
        <v>1.1</v>
      </c>
      <c r="S264" s="15" t="str">
        <f>VLOOKUP($G264,Programas!$T$2:$AD$92,9,0)</f>
        <v>GASTOS DE CONSUMO</v>
      </c>
      <c r="T264" s="15" t="str">
        <f>VLOOKUP($G264,Programas!$T$2:$AD$92,10,0)</f>
        <v>1</v>
      </c>
      <c r="U264" s="14">
        <v>135648000</v>
      </c>
      <c r="W264" s="19"/>
    </row>
    <row r="265" spans="1:23" x14ac:dyDescent="0.25">
      <c r="A265" s="15" t="str">
        <f t="shared" si="24"/>
        <v>0005-1</v>
      </c>
      <c r="B265" s="15" t="str">
        <f>VLOOKUP(A265,Programas!$I$2:$K$8,2,0)</f>
        <v>1 - Servicios</v>
      </c>
      <c r="C265" s="15" t="str">
        <f t="shared" si="25"/>
        <v>0005-1-01</v>
      </c>
      <c r="D265" s="15" t="s">
        <v>837</v>
      </c>
      <c r="E265" s="15" t="str">
        <f>VLOOKUP(C265,Programas!$P$2:$Q$32,2,0)</f>
        <v>ALQUILERES</v>
      </c>
      <c r="F265" s="111" t="s">
        <v>310</v>
      </c>
      <c r="G265" s="15" t="str">
        <f t="shared" si="26"/>
        <v>0005-1-01-03</v>
      </c>
      <c r="H265" s="15" t="str">
        <f t="shared" si="27"/>
        <v>1.01.03</v>
      </c>
      <c r="I265" s="15" t="str">
        <f>VLOOKUP(G265,Programas!$T$2:$V$94,3,0)</f>
        <v>Alquiler de equipo de cómputo</v>
      </c>
      <c r="J265" s="15" t="str">
        <f t="shared" si="28"/>
        <v>54</v>
      </c>
      <c r="K265" s="15" t="str">
        <f t="shared" si="29"/>
        <v>09</v>
      </c>
      <c r="L265" s="15" t="str">
        <f>VLOOKUP(K265,Programas!$A$2:$B$21,2,0)</f>
        <v>01 Sistema de Emergencias 9-1-1</v>
      </c>
      <c r="M265" s="15" t="str">
        <f>VLOOKUP($G265,Programas!$T$2:$AD$92,3,0)</f>
        <v>Alquiler de equipo de cómputo</v>
      </c>
      <c r="N265" s="15" t="str">
        <f>VLOOKUP($G265,Programas!$T$2:$AD$92,4,0)</f>
        <v>1.1.2</v>
      </c>
      <c r="O265" s="15" t="str">
        <f>VLOOKUP($G265,Programas!$T$2:$AD$92,5,0)</f>
        <v>ADQUISICIÓN DE BIENES Y SERVICIOS</v>
      </c>
      <c r="P265" s="15" t="str">
        <f>VLOOKUP($G265,Programas!$T$2:$AD$92,6,0)</f>
        <v>1.1.2</v>
      </c>
      <c r="Q265" s="15" t="str">
        <f>VLOOKUP($G265,Programas!$T$2:$AD$92,7,0)</f>
        <v>ADQUISICIÓN DE BIENES Y SERVICIOS</v>
      </c>
      <c r="R265" s="15" t="str">
        <f>VLOOKUP($G265,Programas!$T$2:$AD$92,8,0)</f>
        <v>1.1</v>
      </c>
      <c r="S265" s="15" t="str">
        <f>VLOOKUP($G265,Programas!$T$2:$AD$92,9,0)</f>
        <v>GASTOS DE CONSUMO</v>
      </c>
      <c r="T265" s="15" t="str">
        <f>VLOOKUP($G265,Programas!$T$2:$AD$92,10,0)</f>
        <v>1</v>
      </c>
      <c r="U265" s="14">
        <v>518400</v>
      </c>
      <c r="W265" s="19"/>
    </row>
    <row r="266" spans="1:23" hidden="1" x14ac:dyDescent="0.25">
      <c r="A266" s="15" t="str">
        <f t="shared" si="24"/>
        <v>0005-1</v>
      </c>
      <c r="B266" s="15" t="str">
        <f>VLOOKUP(A266,Programas!$I$2:$K$8,2,0)</f>
        <v>1 - Servicios</v>
      </c>
      <c r="C266" s="15" t="str">
        <f t="shared" si="25"/>
        <v>0005-1-01</v>
      </c>
      <c r="D266" s="15" t="s">
        <v>837</v>
      </c>
      <c r="E266" s="15" t="str">
        <f>VLOOKUP(C266,Programas!$P$2:$Q$32,2,0)</f>
        <v>ALQUILERES</v>
      </c>
      <c r="F266" s="111" t="s">
        <v>311</v>
      </c>
      <c r="G266" s="15" t="str">
        <f t="shared" si="26"/>
        <v>0005-1-01-99</v>
      </c>
      <c r="H266" s="15" t="str">
        <f t="shared" si="27"/>
        <v>1.01.99</v>
      </c>
      <c r="I266" s="15" t="str">
        <f>VLOOKUP(G266,Programas!$T$2:$V$94,3,0)</f>
        <v>Otros alquileres</v>
      </c>
      <c r="J266" s="15" t="str">
        <f t="shared" si="28"/>
        <v>53</v>
      </c>
      <c r="K266" s="15" t="str">
        <f t="shared" si="29"/>
        <v>15</v>
      </c>
      <c r="L266" s="15" t="str">
        <f>VLOOKUP(K266,Programas!$A$2:$B$21,2,0)</f>
        <v>01 Sistema de Emergencias 9-1-1</v>
      </c>
      <c r="M266" s="15" t="str">
        <f>VLOOKUP($G266,Programas!$T$2:$AD$92,3,0)</f>
        <v>Otros alquileres</v>
      </c>
      <c r="N266" s="15" t="str">
        <f>VLOOKUP($G266,Programas!$T$2:$AD$92,4,0)</f>
        <v>1.1.2</v>
      </c>
      <c r="O266" s="15" t="str">
        <f>VLOOKUP($G266,Programas!$T$2:$AD$92,5,0)</f>
        <v>ADQUISICIÓN DE BIENES Y SERVICIOS</v>
      </c>
      <c r="P266" s="15" t="str">
        <f>VLOOKUP($G266,Programas!$T$2:$AD$92,6,0)</f>
        <v>1.1.2</v>
      </c>
      <c r="Q266" s="15" t="str">
        <f>VLOOKUP($G266,Programas!$T$2:$AD$92,7,0)</f>
        <v>ADQUISICIÓN DE BIENES Y SERVICIOS</v>
      </c>
      <c r="R266" s="15" t="str">
        <f>VLOOKUP($G266,Programas!$T$2:$AD$92,8,0)</f>
        <v>1.1</v>
      </c>
      <c r="S266" s="15" t="str">
        <f>VLOOKUP($G266,Programas!$T$2:$AD$92,9,0)</f>
        <v>GASTOS DE CONSUMO</v>
      </c>
      <c r="T266" s="15" t="str">
        <f>VLOOKUP($G266,Programas!$T$2:$AD$92,10,0)</f>
        <v>1</v>
      </c>
      <c r="U266" s="14">
        <v>297477014.39999998</v>
      </c>
      <c r="W266" s="19"/>
    </row>
    <row r="267" spans="1:23" hidden="1" x14ac:dyDescent="0.25">
      <c r="A267" s="15" t="str">
        <f t="shared" si="24"/>
        <v>0005-1</v>
      </c>
      <c r="B267" s="15" t="str">
        <f>VLOOKUP(A267,Programas!$I$2:$K$8,2,0)</f>
        <v>1 - Servicios</v>
      </c>
      <c r="C267" s="15" t="str">
        <f t="shared" si="25"/>
        <v>0005-1-02</v>
      </c>
      <c r="D267" s="15" t="s">
        <v>838</v>
      </c>
      <c r="E267" s="15" t="str">
        <f>VLOOKUP(C267,Programas!$P$2:$Q$32,2,0)</f>
        <v>SERVICIOS BÁSICOS</v>
      </c>
      <c r="F267" s="111" t="s">
        <v>313</v>
      </c>
      <c r="G267" s="15" t="str">
        <f t="shared" si="26"/>
        <v>0005-1-02-01</v>
      </c>
      <c r="H267" s="15" t="str">
        <f t="shared" si="27"/>
        <v>1.02.01</v>
      </c>
      <c r="I267" s="15" t="str">
        <f>VLOOKUP(G267,Programas!$T$2:$V$94,3,0)</f>
        <v xml:space="preserve">Servicio de agua y alcantarillado </v>
      </c>
      <c r="J267" s="15" t="str">
        <f t="shared" si="28"/>
        <v>03</v>
      </c>
      <c r="K267" s="15" t="str">
        <f t="shared" si="29"/>
        <v>09</v>
      </c>
      <c r="L267" s="15" t="str">
        <f>VLOOKUP(K267,Programas!$A$2:$B$21,2,0)</f>
        <v>01 Sistema de Emergencias 9-1-1</v>
      </c>
      <c r="M267" s="15" t="str">
        <f>VLOOKUP($G267,Programas!$T$2:$AD$92,3,0)</f>
        <v xml:space="preserve">Servicio de agua y alcantarillado </v>
      </c>
      <c r="N267" s="15" t="str">
        <f>VLOOKUP($G267,Programas!$T$2:$AD$92,4,0)</f>
        <v>1.1.2</v>
      </c>
      <c r="O267" s="15" t="str">
        <f>VLOOKUP($G267,Programas!$T$2:$AD$92,5,0)</f>
        <v>ADQUISICIÓN DE BIENES Y SERVICIOS</v>
      </c>
      <c r="P267" s="15" t="str">
        <f>VLOOKUP($G267,Programas!$T$2:$AD$92,6,0)</f>
        <v>1.1.2</v>
      </c>
      <c r="Q267" s="15" t="str">
        <f>VLOOKUP($G267,Programas!$T$2:$AD$92,7,0)</f>
        <v>ADQUISICIÓN DE BIENES Y SERVICIOS</v>
      </c>
      <c r="R267" s="15" t="str">
        <f>VLOOKUP($G267,Programas!$T$2:$AD$92,8,0)</f>
        <v>1.1</v>
      </c>
      <c r="S267" s="15" t="str">
        <f>VLOOKUP($G267,Programas!$T$2:$AD$92,9,0)</f>
        <v>GASTOS DE CONSUMO</v>
      </c>
      <c r="T267" s="15" t="str">
        <f>VLOOKUP($G267,Programas!$T$2:$AD$92,10,0)</f>
        <v>1</v>
      </c>
      <c r="U267" s="14">
        <v>12000000</v>
      </c>
      <c r="W267" s="19"/>
    </row>
    <row r="268" spans="1:23" hidden="1" x14ac:dyDescent="0.25">
      <c r="A268" s="15" t="str">
        <f t="shared" si="24"/>
        <v>0005-1</v>
      </c>
      <c r="B268" s="15" t="str">
        <f>VLOOKUP(A268,Programas!$I$2:$K$8,2,0)</f>
        <v>1 - Servicios</v>
      </c>
      <c r="C268" s="15" t="str">
        <f t="shared" si="25"/>
        <v>0005-1-02</v>
      </c>
      <c r="D268" s="15" t="s">
        <v>838</v>
      </c>
      <c r="E268" s="15" t="str">
        <f>VLOOKUP(C268,Programas!$P$2:$Q$32,2,0)</f>
        <v>SERVICIOS BÁSICOS</v>
      </c>
      <c r="F268" s="111" t="s">
        <v>314</v>
      </c>
      <c r="G268" s="15" t="str">
        <f t="shared" si="26"/>
        <v>0005-1-02-02</v>
      </c>
      <c r="H268" s="15" t="str">
        <f t="shared" si="27"/>
        <v>1.02.02</v>
      </c>
      <c r="I268" s="15" t="str">
        <f>VLOOKUP(G268,Programas!$T$2:$V$94,3,0)</f>
        <v>Servicio de energía eléctrica</v>
      </c>
      <c r="J268" s="15" t="str">
        <f t="shared" si="28"/>
        <v>03</v>
      </c>
      <c r="K268" s="15" t="str">
        <f t="shared" si="29"/>
        <v>09</v>
      </c>
      <c r="L268" s="15" t="str">
        <f>VLOOKUP(K268,Programas!$A$2:$B$21,2,0)</f>
        <v>01 Sistema de Emergencias 9-1-1</v>
      </c>
      <c r="M268" s="15" t="str">
        <f>VLOOKUP($G268,Programas!$T$2:$AD$92,3,0)</f>
        <v>Servicio de energía eléctrica</v>
      </c>
      <c r="N268" s="15" t="str">
        <f>VLOOKUP($G268,Programas!$T$2:$AD$92,4,0)</f>
        <v>1.1.2</v>
      </c>
      <c r="O268" s="15" t="str">
        <f>VLOOKUP($G268,Programas!$T$2:$AD$92,5,0)</f>
        <v>ADQUISICIÓN DE BIENES Y SERVICIOS</v>
      </c>
      <c r="P268" s="15" t="str">
        <f>VLOOKUP($G268,Programas!$T$2:$AD$92,6,0)</f>
        <v>1.1.2</v>
      </c>
      <c r="Q268" s="15" t="str">
        <f>VLOOKUP($G268,Programas!$T$2:$AD$92,7,0)</f>
        <v>ADQUISICIÓN DE BIENES Y SERVICIOS</v>
      </c>
      <c r="R268" s="15" t="str">
        <f>VLOOKUP($G268,Programas!$T$2:$AD$92,8,0)</f>
        <v>1.1</v>
      </c>
      <c r="S268" s="15" t="str">
        <f>VLOOKUP($G268,Programas!$T$2:$AD$92,9,0)</f>
        <v>GASTOS DE CONSUMO</v>
      </c>
      <c r="T268" s="15" t="str">
        <f>VLOOKUP($G268,Programas!$T$2:$AD$92,10,0)</f>
        <v>1</v>
      </c>
      <c r="U268" s="14">
        <v>35000000</v>
      </c>
      <c r="W268" s="19"/>
    </row>
    <row r="269" spans="1:23" hidden="1" x14ac:dyDescent="0.25">
      <c r="A269" s="15" t="str">
        <f t="shared" si="24"/>
        <v>0005-1</v>
      </c>
      <c r="B269" s="15" t="str">
        <f>VLOOKUP(A269,Programas!$I$2:$K$8,2,0)</f>
        <v>1 - Servicios</v>
      </c>
      <c r="C269" s="15" t="str">
        <f t="shared" si="25"/>
        <v>0005-1-02</v>
      </c>
      <c r="D269" s="15" t="s">
        <v>838</v>
      </c>
      <c r="E269" s="15" t="str">
        <f>VLOOKUP(C269,Programas!$P$2:$Q$32,2,0)</f>
        <v>SERVICIOS BÁSICOS</v>
      </c>
      <c r="F269" s="111" t="s">
        <v>315</v>
      </c>
      <c r="G269" s="15" t="str">
        <f t="shared" si="26"/>
        <v>0005-1-02-03</v>
      </c>
      <c r="H269" s="15" t="str">
        <f t="shared" si="27"/>
        <v>1.02.03</v>
      </c>
      <c r="I269" s="15" t="str">
        <f>VLOOKUP(G269,Programas!$T$2:$V$94,3,0)</f>
        <v>Servicio de correo</v>
      </c>
      <c r="J269" s="15" t="str">
        <f t="shared" si="28"/>
        <v>06</v>
      </c>
      <c r="K269" s="15" t="str">
        <f t="shared" si="29"/>
        <v>09</v>
      </c>
      <c r="L269" s="15" t="str">
        <f>VLOOKUP(K269,Programas!$A$2:$B$21,2,0)</f>
        <v>01 Sistema de Emergencias 9-1-1</v>
      </c>
      <c r="M269" s="15" t="str">
        <f>VLOOKUP($G269,Programas!$T$2:$AD$92,3,0)</f>
        <v>Servicio de correo</v>
      </c>
      <c r="N269" s="15" t="str">
        <f>VLOOKUP($G269,Programas!$T$2:$AD$92,4,0)</f>
        <v>1.1.2</v>
      </c>
      <c r="O269" s="15" t="str">
        <f>VLOOKUP($G269,Programas!$T$2:$AD$92,5,0)</f>
        <v>ADQUISICIÓN DE BIENES Y SERVICIOS</v>
      </c>
      <c r="P269" s="15" t="str">
        <f>VLOOKUP($G269,Programas!$T$2:$AD$92,6,0)</f>
        <v>1.1.2</v>
      </c>
      <c r="Q269" s="15" t="str">
        <f>VLOOKUP($G269,Programas!$T$2:$AD$92,7,0)</f>
        <v>ADQUISICIÓN DE BIENES Y SERVICIOS</v>
      </c>
      <c r="R269" s="15" t="str">
        <f>VLOOKUP($G269,Programas!$T$2:$AD$92,8,0)</f>
        <v>1.1</v>
      </c>
      <c r="S269" s="15" t="str">
        <f>VLOOKUP($G269,Programas!$T$2:$AD$92,9,0)</f>
        <v>GASTOS DE CONSUMO</v>
      </c>
      <c r="T269" s="15" t="str">
        <f>VLOOKUP($G269,Programas!$T$2:$AD$92,10,0)</f>
        <v>1</v>
      </c>
      <c r="U269" s="14">
        <v>20000</v>
      </c>
      <c r="W269" s="19"/>
    </row>
    <row r="270" spans="1:23" hidden="1" x14ac:dyDescent="0.25">
      <c r="A270" s="15" t="str">
        <f t="shared" si="24"/>
        <v>0005-1</v>
      </c>
      <c r="B270" s="15" t="str">
        <f>VLOOKUP(A270,Programas!$I$2:$K$8,2,0)</f>
        <v>1 - Servicios</v>
      </c>
      <c r="C270" s="15" t="str">
        <f t="shared" si="25"/>
        <v>0005-1-02</v>
      </c>
      <c r="D270" s="15" t="s">
        <v>838</v>
      </c>
      <c r="E270" s="15" t="str">
        <f>VLOOKUP(C270,Programas!$P$2:$Q$32,2,0)</f>
        <v>SERVICIOS BÁSICOS</v>
      </c>
      <c r="F270" s="111" t="s">
        <v>316</v>
      </c>
      <c r="G270" s="15" t="str">
        <f t="shared" si="26"/>
        <v>0005-1-02-03</v>
      </c>
      <c r="H270" s="15" t="str">
        <f t="shared" si="27"/>
        <v>1.02.03</v>
      </c>
      <c r="I270" s="15" t="str">
        <f>VLOOKUP(G270,Programas!$T$2:$V$94,3,0)</f>
        <v>Servicio de correo</v>
      </c>
      <c r="J270" s="15" t="str">
        <f t="shared" si="28"/>
        <v>06</v>
      </c>
      <c r="K270" s="15" t="str">
        <f t="shared" si="29"/>
        <v>10</v>
      </c>
      <c r="L270" s="15" t="str">
        <f>VLOOKUP(K270,Programas!$A$2:$B$21,2,0)</f>
        <v>01 Sistema de Emergencias 9-1-1</v>
      </c>
      <c r="M270" s="15" t="str">
        <f>VLOOKUP($G270,Programas!$T$2:$AD$92,3,0)</f>
        <v>Servicio de correo</v>
      </c>
      <c r="N270" s="15" t="str">
        <f>VLOOKUP($G270,Programas!$T$2:$AD$92,4,0)</f>
        <v>1.1.2</v>
      </c>
      <c r="O270" s="15" t="str">
        <f>VLOOKUP($G270,Programas!$T$2:$AD$92,5,0)</f>
        <v>ADQUISICIÓN DE BIENES Y SERVICIOS</v>
      </c>
      <c r="P270" s="15" t="str">
        <f>VLOOKUP($G270,Programas!$T$2:$AD$92,6,0)</f>
        <v>1.1.2</v>
      </c>
      <c r="Q270" s="15" t="str">
        <f>VLOOKUP($G270,Programas!$T$2:$AD$92,7,0)</f>
        <v>ADQUISICIÓN DE BIENES Y SERVICIOS</v>
      </c>
      <c r="R270" s="15" t="str">
        <f>VLOOKUP($G270,Programas!$T$2:$AD$92,8,0)</f>
        <v>1.1</v>
      </c>
      <c r="S270" s="15" t="str">
        <f>VLOOKUP($G270,Programas!$T$2:$AD$92,9,0)</f>
        <v>GASTOS DE CONSUMO</v>
      </c>
      <c r="T270" s="15" t="str">
        <f>VLOOKUP($G270,Programas!$T$2:$AD$92,10,0)</f>
        <v>1</v>
      </c>
      <c r="U270" s="14">
        <v>500000</v>
      </c>
      <c r="W270" s="19"/>
    </row>
    <row r="271" spans="1:23" hidden="1" x14ac:dyDescent="0.25">
      <c r="A271" s="15" t="str">
        <f t="shared" si="24"/>
        <v>0005-1</v>
      </c>
      <c r="B271" s="15" t="str">
        <f>VLOOKUP(A271,Programas!$I$2:$K$8,2,0)</f>
        <v>1 - Servicios</v>
      </c>
      <c r="C271" s="15" t="str">
        <f t="shared" si="25"/>
        <v>0005-1-02</v>
      </c>
      <c r="D271" s="15" t="s">
        <v>838</v>
      </c>
      <c r="E271" s="15" t="str">
        <f>VLOOKUP(C271,Programas!$P$2:$Q$32,2,0)</f>
        <v>SERVICIOS BÁSICOS</v>
      </c>
      <c r="F271" s="111" t="s">
        <v>318</v>
      </c>
      <c r="G271" s="15" t="str">
        <f t="shared" si="26"/>
        <v>0005-1-02-04</v>
      </c>
      <c r="H271" s="15" t="str">
        <f t="shared" si="27"/>
        <v>1.02.04</v>
      </c>
      <c r="I271" s="15" t="str">
        <f>VLOOKUP(G271,Programas!$T$2:$V$94,3,0)</f>
        <v>Servicio de telecomunicaciones</v>
      </c>
      <c r="J271" s="15" t="str">
        <f t="shared" si="28"/>
        <v>02</v>
      </c>
      <c r="K271" s="15" t="str">
        <f t="shared" si="29"/>
        <v>02</v>
      </c>
      <c r="L271" s="15" t="str">
        <f>VLOOKUP(K271,Programas!$A$2:$B$21,2,0)</f>
        <v>01 Sistema de Emergencias 9-1-1</v>
      </c>
      <c r="M271" s="15" t="str">
        <f>VLOOKUP($G271,Programas!$T$2:$AD$92,3,0)</f>
        <v>Servicio de telecomunicaciones</v>
      </c>
      <c r="N271" s="15" t="str">
        <f>VLOOKUP($G271,Programas!$T$2:$AD$92,4,0)</f>
        <v>1.1.2</v>
      </c>
      <c r="O271" s="15" t="str">
        <f>VLOOKUP($G271,Programas!$T$2:$AD$92,5,0)</f>
        <v>ADQUISICIÓN DE BIENES Y SERVICIOS</v>
      </c>
      <c r="P271" s="15" t="str">
        <f>VLOOKUP($G271,Programas!$T$2:$AD$92,6,0)</f>
        <v>1.1.2</v>
      </c>
      <c r="Q271" s="15" t="str">
        <f>VLOOKUP($G271,Programas!$T$2:$AD$92,7,0)</f>
        <v>ADQUISICIÓN DE BIENES Y SERVICIOS</v>
      </c>
      <c r="R271" s="15" t="str">
        <f>VLOOKUP($G271,Programas!$T$2:$AD$92,8,0)</f>
        <v>1.1</v>
      </c>
      <c r="S271" s="15" t="str">
        <f>VLOOKUP($G271,Programas!$T$2:$AD$92,9,0)</f>
        <v>GASTOS DE CONSUMO</v>
      </c>
      <c r="T271" s="15" t="str">
        <f>VLOOKUP($G271,Programas!$T$2:$AD$92,10,0)</f>
        <v>1</v>
      </c>
      <c r="U271" s="14">
        <v>220000</v>
      </c>
      <c r="W271" s="19"/>
    </row>
    <row r="272" spans="1:23" hidden="1" x14ac:dyDescent="0.25">
      <c r="A272" s="15" t="str">
        <f t="shared" si="24"/>
        <v>0005-1</v>
      </c>
      <c r="B272" s="15" t="str">
        <f>VLOOKUP(A272,Programas!$I$2:$K$8,2,0)</f>
        <v>1 - Servicios</v>
      </c>
      <c r="C272" s="15" t="str">
        <f t="shared" si="25"/>
        <v>0005-1-02</v>
      </c>
      <c r="D272" s="15" t="s">
        <v>838</v>
      </c>
      <c r="E272" s="15" t="str">
        <f>VLOOKUP(C272,Programas!$P$2:$Q$32,2,0)</f>
        <v>SERVICIOS BÁSICOS</v>
      </c>
      <c r="F272" s="111" t="s">
        <v>319</v>
      </c>
      <c r="G272" s="15" t="str">
        <f t="shared" si="26"/>
        <v>0005-1-02-04</v>
      </c>
      <c r="H272" s="15" t="str">
        <f t="shared" si="27"/>
        <v>1.02.04</v>
      </c>
      <c r="I272" s="15" t="str">
        <f>VLOOKUP(G272,Programas!$T$2:$V$94,3,0)</f>
        <v>Servicio de telecomunicaciones</v>
      </c>
      <c r="J272" s="15" t="str">
        <f t="shared" si="28"/>
        <v>02</v>
      </c>
      <c r="K272" s="15" t="str">
        <f t="shared" si="29"/>
        <v>09</v>
      </c>
      <c r="L272" s="15" t="str">
        <f>VLOOKUP(K272,Programas!$A$2:$B$21,2,0)</f>
        <v>01 Sistema de Emergencias 9-1-1</v>
      </c>
      <c r="M272" s="15" t="str">
        <f>VLOOKUP($G272,Programas!$T$2:$AD$92,3,0)</f>
        <v>Servicio de telecomunicaciones</v>
      </c>
      <c r="N272" s="15" t="str">
        <f>VLOOKUP($G272,Programas!$T$2:$AD$92,4,0)</f>
        <v>1.1.2</v>
      </c>
      <c r="O272" s="15" t="str">
        <f>VLOOKUP($G272,Programas!$T$2:$AD$92,5,0)</f>
        <v>ADQUISICIÓN DE BIENES Y SERVICIOS</v>
      </c>
      <c r="P272" s="15" t="str">
        <f>VLOOKUP($G272,Programas!$T$2:$AD$92,6,0)</f>
        <v>1.1.2</v>
      </c>
      <c r="Q272" s="15" t="str">
        <f>VLOOKUP($G272,Programas!$T$2:$AD$92,7,0)</f>
        <v>ADQUISICIÓN DE BIENES Y SERVICIOS</v>
      </c>
      <c r="R272" s="15" t="str">
        <f>VLOOKUP($G272,Programas!$T$2:$AD$92,8,0)</f>
        <v>1.1</v>
      </c>
      <c r="S272" s="15" t="str">
        <f>VLOOKUP($G272,Programas!$T$2:$AD$92,9,0)</f>
        <v>GASTOS DE CONSUMO</v>
      </c>
      <c r="T272" s="15" t="str">
        <f>VLOOKUP($G272,Programas!$T$2:$AD$92,10,0)</f>
        <v>1</v>
      </c>
      <c r="U272" s="14">
        <v>97200</v>
      </c>
      <c r="W272" s="19"/>
    </row>
    <row r="273" spans="1:23" hidden="1" x14ac:dyDescent="0.25">
      <c r="A273" s="15" t="str">
        <f t="shared" si="24"/>
        <v>0005-1</v>
      </c>
      <c r="B273" s="15" t="str">
        <f>VLOOKUP(A273,Programas!$I$2:$K$8,2,0)</f>
        <v>1 - Servicios</v>
      </c>
      <c r="C273" s="15" t="str">
        <f t="shared" si="25"/>
        <v>0005-1-02</v>
      </c>
      <c r="D273" s="15" t="s">
        <v>838</v>
      </c>
      <c r="E273" s="15" t="str">
        <f>VLOOKUP(C273,Programas!$P$2:$Q$32,2,0)</f>
        <v>SERVICIOS BÁSICOS</v>
      </c>
      <c r="F273" s="111" t="s">
        <v>320</v>
      </c>
      <c r="G273" s="15" t="str">
        <f t="shared" si="26"/>
        <v>0005-1-02-04</v>
      </c>
      <c r="H273" s="15" t="str">
        <f t="shared" si="27"/>
        <v>1.02.04</v>
      </c>
      <c r="I273" s="15" t="str">
        <f>VLOOKUP(G273,Programas!$T$2:$V$94,3,0)</f>
        <v>Servicio de telecomunicaciones</v>
      </c>
      <c r="J273" s="15" t="str">
        <f t="shared" si="28"/>
        <v>02</v>
      </c>
      <c r="K273" s="15" t="str">
        <f t="shared" si="29"/>
        <v>14</v>
      </c>
      <c r="L273" s="15" t="str">
        <f>VLOOKUP(K273,Programas!$A$2:$B$21,2,0)</f>
        <v>01 Sistema de Emergencias 9-1-1</v>
      </c>
      <c r="M273" s="15" t="str">
        <f>VLOOKUP($G273,Programas!$T$2:$AD$92,3,0)</f>
        <v>Servicio de telecomunicaciones</v>
      </c>
      <c r="N273" s="15" t="str">
        <f>VLOOKUP($G273,Programas!$T$2:$AD$92,4,0)</f>
        <v>1.1.2</v>
      </c>
      <c r="O273" s="15" t="str">
        <f>VLOOKUP($G273,Programas!$T$2:$AD$92,5,0)</f>
        <v>ADQUISICIÓN DE BIENES Y SERVICIOS</v>
      </c>
      <c r="P273" s="15" t="str">
        <f>VLOOKUP($G273,Programas!$T$2:$AD$92,6,0)</f>
        <v>1.1.2</v>
      </c>
      <c r="Q273" s="15" t="str">
        <f>VLOOKUP($G273,Programas!$T$2:$AD$92,7,0)</f>
        <v>ADQUISICIÓN DE BIENES Y SERVICIOS</v>
      </c>
      <c r="R273" s="15" t="str">
        <f>VLOOKUP($G273,Programas!$T$2:$AD$92,8,0)</f>
        <v>1.1</v>
      </c>
      <c r="S273" s="15" t="str">
        <f>VLOOKUP($G273,Programas!$T$2:$AD$92,9,0)</f>
        <v>GASTOS DE CONSUMO</v>
      </c>
      <c r="T273" s="15" t="str">
        <f>VLOOKUP($G273,Programas!$T$2:$AD$92,10,0)</f>
        <v>1</v>
      </c>
      <c r="U273" s="14">
        <v>656796</v>
      </c>
      <c r="W273" s="19"/>
    </row>
    <row r="274" spans="1:23" hidden="1" x14ac:dyDescent="0.25">
      <c r="A274" s="15" t="str">
        <f t="shared" si="24"/>
        <v>0005-1</v>
      </c>
      <c r="B274" s="15" t="str">
        <f>VLOOKUP(A274,Programas!$I$2:$K$8,2,0)</f>
        <v>1 - Servicios</v>
      </c>
      <c r="C274" s="15" t="str">
        <f t="shared" si="25"/>
        <v>0005-1-02</v>
      </c>
      <c r="D274" s="15" t="s">
        <v>838</v>
      </c>
      <c r="E274" s="15" t="str">
        <f>VLOOKUP(C274,Programas!$P$2:$Q$32,2,0)</f>
        <v>SERVICIOS BÁSICOS</v>
      </c>
      <c r="F274" s="111" t="s">
        <v>321</v>
      </c>
      <c r="G274" s="15" t="str">
        <f t="shared" si="26"/>
        <v>0005-1-02-04</v>
      </c>
      <c r="H274" s="15" t="str">
        <f t="shared" si="27"/>
        <v>1.02.04</v>
      </c>
      <c r="I274" s="15" t="str">
        <f>VLOOKUP(G274,Programas!$T$2:$V$94,3,0)</f>
        <v>Servicio de telecomunicaciones</v>
      </c>
      <c r="J274" s="15" t="str">
        <f t="shared" si="28"/>
        <v>02</v>
      </c>
      <c r="K274" s="15" t="str">
        <f t="shared" si="29"/>
        <v>15</v>
      </c>
      <c r="L274" s="15" t="str">
        <f>VLOOKUP(K274,Programas!$A$2:$B$21,2,0)</f>
        <v>01 Sistema de Emergencias 9-1-1</v>
      </c>
      <c r="M274" s="15" t="str">
        <f>VLOOKUP($G274,Programas!$T$2:$AD$92,3,0)</f>
        <v>Servicio de telecomunicaciones</v>
      </c>
      <c r="N274" s="15" t="str">
        <f>VLOOKUP($G274,Programas!$T$2:$AD$92,4,0)</f>
        <v>1.1.2</v>
      </c>
      <c r="O274" s="15" t="str">
        <f>VLOOKUP($G274,Programas!$T$2:$AD$92,5,0)</f>
        <v>ADQUISICIÓN DE BIENES Y SERVICIOS</v>
      </c>
      <c r="P274" s="15" t="str">
        <f>VLOOKUP($G274,Programas!$T$2:$AD$92,6,0)</f>
        <v>1.1.2</v>
      </c>
      <c r="Q274" s="15" t="str">
        <f>VLOOKUP($G274,Programas!$T$2:$AD$92,7,0)</f>
        <v>ADQUISICIÓN DE BIENES Y SERVICIOS</v>
      </c>
      <c r="R274" s="15" t="str">
        <f>VLOOKUP($G274,Programas!$T$2:$AD$92,8,0)</f>
        <v>1.1</v>
      </c>
      <c r="S274" s="15" t="str">
        <f>VLOOKUP($G274,Programas!$T$2:$AD$92,9,0)</f>
        <v>GASTOS DE CONSUMO</v>
      </c>
      <c r="T274" s="15" t="str">
        <f>VLOOKUP($G274,Programas!$T$2:$AD$92,10,0)</f>
        <v>1</v>
      </c>
      <c r="U274" s="14">
        <v>150000</v>
      </c>
      <c r="W274" s="19"/>
    </row>
    <row r="275" spans="1:23" hidden="1" x14ac:dyDescent="0.25">
      <c r="A275" s="15" t="str">
        <f t="shared" si="24"/>
        <v>0005-1</v>
      </c>
      <c r="B275" s="15" t="str">
        <f>VLOOKUP(A275,Programas!$I$2:$K$8,2,0)</f>
        <v>1 - Servicios</v>
      </c>
      <c r="C275" s="15" t="str">
        <f t="shared" si="25"/>
        <v>0005-1-02</v>
      </c>
      <c r="D275" s="15" t="s">
        <v>838</v>
      </c>
      <c r="E275" s="15" t="str">
        <f>VLOOKUP(C275,Programas!$P$2:$Q$32,2,0)</f>
        <v>SERVICIOS BÁSICOS</v>
      </c>
      <c r="F275" s="111" t="s">
        <v>322</v>
      </c>
      <c r="G275" s="15" t="str">
        <f t="shared" si="26"/>
        <v>0005-1-02-04</v>
      </c>
      <c r="H275" s="15" t="str">
        <f t="shared" si="27"/>
        <v>1.02.04</v>
      </c>
      <c r="I275" s="15" t="str">
        <f>VLOOKUP(G275,Programas!$T$2:$V$94,3,0)</f>
        <v>Servicio de telecomunicaciones</v>
      </c>
      <c r="J275" s="15" t="str">
        <f t="shared" si="28"/>
        <v>57</v>
      </c>
      <c r="K275" s="15" t="str">
        <f t="shared" si="29"/>
        <v>15</v>
      </c>
      <c r="L275" s="15" t="str">
        <f>VLOOKUP(K275,Programas!$A$2:$B$21,2,0)</f>
        <v>01 Sistema de Emergencias 9-1-1</v>
      </c>
      <c r="M275" s="15" t="str">
        <f>VLOOKUP($G275,Programas!$T$2:$AD$92,3,0)</f>
        <v>Servicio de telecomunicaciones</v>
      </c>
      <c r="N275" s="15" t="str">
        <f>VLOOKUP($G275,Programas!$T$2:$AD$92,4,0)</f>
        <v>1.1.2</v>
      </c>
      <c r="O275" s="15" t="str">
        <f>VLOOKUP($G275,Programas!$T$2:$AD$92,5,0)</f>
        <v>ADQUISICIÓN DE BIENES Y SERVICIOS</v>
      </c>
      <c r="P275" s="15" t="str">
        <f>VLOOKUP($G275,Programas!$T$2:$AD$92,6,0)</f>
        <v>1.1.2</v>
      </c>
      <c r="Q275" s="15" t="str">
        <f>VLOOKUP($G275,Programas!$T$2:$AD$92,7,0)</f>
        <v>ADQUISICIÓN DE BIENES Y SERVICIOS</v>
      </c>
      <c r="R275" s="15" t="str">
        <f>VLOOKUP($G275,Programas!$T$2:$AD$92,8,0)</f>
        <v>1.1</v>
      </c>
      <c r="S275" s="15" t="str">
        <f>VLOOKUP($G275,Programas!$T$2:$AD$92,9,0)</f>
        <v>GASTOS DE CONSUMO</v>
      </c>
      <c r="T275" s="15" t="str">
        <f>VLOOKUP($G275,Programas!$T$2:$AD$92,10,0)</f>
        <v>1</v>
      </c>
      <c r="U275" s="14">
        <v>126000000</v>
      </c>
      <c r="W275" s="19"/>
    </row>
    <row r="276" spans="1:23" hidden="1" x14ac:dyDescent="0.25">
      <c r="A276" s="15" t="str">
        <f t="shared" si="24"/>
        <v>0005-1</v>
      </c>
      <c r="B276" s="15" t="str">
        <f>VLOOKUP(A276,Programas!$I$2:$K$8,2,0)</f>
        <v>1 - Servicios</v>
      </c>
      <c r="C276" s="15" t="str">
        <f t="shared" si="25"/>
        <v>0005-1-03</v>
      </c>
      <c r="D276" s="15" t="s">
        <v>839</v>
      </c>
      <c r="E276" s="15" t="str">
        <f>VLOOKUP(C276,Programas!$P$2:$Q$32,2,0)</f>
        <v>SERVICIOS COMERCIALES Y FINANCIEROS</v>
      </c>
      <c r="F276" s="111" t="s">
        <v>323</v>
      </c>
      <c r="G276" s="15" t="str">
        <f t="shared" si="26"/>
        <v>0005-1-03-01</v>
      </c>
      <c r="H276" s="15" t="str">
        <f t="shared" si="27"/>
        <v>1.03.01</v>
      </c>
      <c r="I276" s="15" t="str">
        <f>VLOOKUP(G276,Programas!$T$2:$V$94,3,0)</f>
        <v xml:space="preserve">Información </v>
      </c>
      <c r="J276" s="15" t="str">
        <f t="shared" si="28"/>
        <v>22</v>
      </c>
      <c r="K276" s="15" t="str">
        <f t="shared" si="29"/>
        <v>02</v>
      </c>
      <c r="L276" s="15" t="str">
        <f>VLOOKUP(K276,Programas!$A$2:$B$21,2,0)</f>
        <v>01 Sistema de Emergencias 9-1-1</v>
      </c>
      <c r="M276" s="15" t="str">
        <f>VLOOKUP($G276,Programas!$T$2:$AD$92,3,0)</f>
        <v xml:space="preserve">Información </v>
      </c>
      <c r="N276" s="15" t="str">
        <f>VLOOKUP($G276,Programas!$T$2:$AD$92,4,0)</f>
        <v>1.1.2</v>
      </c>
      <c r="O276" s="15" t="str">
        <f>VLOOKUP($G276,Programas!$T$2:$AD$92,5,0)</f>
        <v>ADQUISICIÓN DE BIENES Y SERVICIOS</v>
      </c>
      <c r="P276" s="15" t="str">
        <f>VLOOKUP($G276,Programas!$T$2:$AD$92,6,0)</f>
        <v>1.1.2</v>
      </c>
      <c r="Q276" s="15" t="str">
        <f>VLOOKUP($G276,Programas!$T$2:$AD$92,7,0)</f>
        <v>ADQUISICIÓN DE BIENES Y SERVICIOS</v>
      </c>
      <c r="R276" s="15" t="str">
        <f>VLOOKUP($G276,Programas!$T$2:$AD$92,8,0)</f>
        <v>1.1</v>
      </c>
      <c r="S276" s="15" t="str">
        <f>VLOOKUP($G276,Programas!$T$2:$AD$92,9,0)</f>
        <v>GASTOS DE CONSUMO</v>
      </c>
      <c r="T276" s="15" t="str">
        <f>VLOOKUP($G276,Programas!$T$2:$AD$92,10,0)</f>
        <v>1</v>
      </c>
      <c r="U276" s="14">
        <v>1000000</v>
      </c>
      <c r="W276" s="19"/>
    </row>
    <row r="277" spans="1:23" hidden="1" x14ac:dyDescent="0.25">
      <c r="A277" s="15" t="str">
        <f t="shared" si="24"/>
        <v>0005-1</v>
      </c>
      <c r="B277" s="15" t="str">
        <f>VLOOKUP(A277,Programas!$I$2:$K$8,2,0)</f>
        <v>1 - Servicios</v>
      </c>
      <c r="C277" s="15" t="str">
        <f t="shared" si="25"/>
        <v>0005-1-03</v>
      </c>
      <c r="D277" s="15" t="s">
        <v>839</v>
      </c>
      <c r="E277" s="15" t="str">
        <f>VLOOKUP(C277,Programas!$P$2:$Q$32,2,0)</f>
        <v>SERVICIOS COMERCIALES Y FINANCIEROS</v>
      </c>
      <c r="F277" s="111" t="s">
        <v>325</v>
      </c>
      <c r="G277" s="15" t="str">
        <f t="shared" si="26"/>
        <v>0005-1-03-06</v>
      </c>
      <c r="H277" s="15" t="str">
        <f t="shared" si="27"/>
        <v>1.03.06</v>
      </c>
      <c r="I277" s="15" t="str">
        <f>VLOOKUP(G277,Programas!$T$2:$V$94,3,0)</f>
        <v>Comisiones y gastos por servicios financieros y comerciales</v>
      </c>
      <c r="J277" s="15" t="str">
        <f t="shared" si="28"/>
        <v>07</v>
      </c>
      <c r="K277" s="15" t="str">
        <f t="shared" si="29"/>
        <v>08</v>
      </c>
      <c r="L277" s="15" t="str">
        <f>VLOOKUP(K277,Programas!$A$2:$B$21,2,0)</f>
        <v>01 Sistema de Emergencias 9-1-1</v>
      </c>
      <c r="M277" s="15" t="str">
        <f>VLOOKUP($G277,Programas!$T$2:$AD$92,3,0)</f>
        <v>Comisiones y gastos por servicios financieros y comerciales</v>
      </c>
      <c r="N277" s="15" t="str">
        <f>VLOOKUP($G277,Programas!$T$2:$AD$92,4,0)</f>
        <v>1.1.2</v>
      </c>
      <c r="O277" s="15" t="str">
        <f>VLOOKUP($G277,Programas!$T$2:$AD$92,5,0)</f>
        <v>ADQUISICIÓN DE BIENES Y SERVICIOS</v>
      </c>
      <c r="P277" s="15" t="str">
        <f>VLOOKUP($G277,Programas!$T$2:$AD$92,6,0)</f>
        <v>1.1.2</v>
      </c>
      <c r="Q277" s="15" t="str">
        <f>VLOOKUP($G277,Programas!$T$2:$AD$92,7,0)</f>
        <v>ADQUISICIÓN DE BIENES Y SERVICIOS</v>
      </c>
      <c r="R277" s="15" t="str">
        <f>VLOOKUP($G277,Programas!$T$2:$AD$92,8,0)</f>
        <v>1.1</v>
      </c>
      <c r="S277" s="15" t="str">
        <f>VLOOKUP($G277,Programas!$T$2:$AD$92,9,0)</f>
        <v>GASTOS DE CONSUMO</v>
      </c>
      <c r="T277" s="15" t="str">
        <f>VLOOKUP($G277,Programas!$T$2:$AD$92,10,0)</f>
        <v>1</v>
      </c>
      <c r="U277" s="14">
        <v>1904214.53</v>
      </c>
      <c r="W277" s="19"/>
    </row>
    <row r="278" spans="1:23" hidden="1" x14ac:dyDescent="0.25">
      <c r="A278" s="15" t="str">
        <f t="shared" si="24"/>
        <v>0005-1</v>
      </c>
      <c r="B278" s="15" t="str">
        <f>VLOOKUP(A278,Programas!$I$2:$K$8,2,0)</f>
        <v>1 - Servicios</v>
      </c>
      <c r="C278" s="15" t="str">
        <f t="shared" si="25"/>
        <v>0005-1-03</v>
      </c>
      <c r="D278" s="15" t="s">
        <v>839</v>
      </c>
      <c r="E278" s="15" t="str">
        <f>VLOOKUP(C278,Programas!$P$2:$Q$32,2,0)</f>
        <v>SERVICIOS COMERCIALES Y FINANCIEROS</v>
      </c>
      <c r="F278" s="111" t="s">
        <v>326</v>
      </c>
      <c r="G278" s="15" t="str">
        <f t="shared" si="26"/>
        <v>0005-1-03-06</v>
      </c>
      <c r="H278" s="15" t="str">
        <f t="shared" si="27"/>
        <v>1.03.06</v>
      </c>
      <c r="I278" s="15" t="str">
        <f>VLOOKUP(G278,Programas!$T$2:$V$94,3,0)</f>
        <v>Comisiones y gastos por servicios financieros y comerciales</v>
      </c>
      <c r="J278" s="15" t="str">
        <f t="shared" si="28"/>
        <v>07</v>
      </c>
      <c r="K278" s="15" t="str">
        <f t="shared" si="29"/>
        <v>10</v>
      </c>
      <c r="L278" s="15" t="str">
        <f>VLOOKUP(K278,Programas!$A$2:$B$21,2,0)</f>
        <v>01 Sistema de Emergencias 9-1-1</v>
      </c>
      <c r="M278" s="15" t="str">
        <f>VLOOKUP($G278,Programas!$T$2:$AD$92,3,0)</f>
        <v>Comisiones y gastos por servicios financieros y comerciales</v>
      </c>
      <c r="N278" s="15" t="str">
        <f>VLOOKUP($G278,Programas!$T$2:$AD$92,4,0)</f>
        <v>1.1.2</v>
      </c>
      <c r="O278" s="15" t="str">
        <f>VLOOKUP($G278,Programas!$T$2:$AD$92,5,0)</f>
        <v>ADQUISICIÓN DE BIENES Y SERVICIOS</v>
      </c>
      <c r="P278" s="15" t="str">
        <f>VLOOKUP($G278,Programas!$T$2:$AD$92,6,0)</f>
        <v>1.1.2</v>
      </c>
      <c r="Q278" s="15" t="str">
        <f>VLOOKUP($G278,Programas!$T$2:$AD$92,7,0)</f>
        <v>ADQUISICIÓN DE BIENES Y SERVICIOS</v>
      </c>
      <c r="R278" s="15" t="str">
        <f>VLOOKUP($G278,Programas!$T$2:$AD$92,8,0)</f>
        <v>1.1</v>
      </c>
      <c r="S278" s="15" t="str">
        <f>VLOOKUP($G278,Programas!$T$2:$AD$92,9,0)</f>
        <v>GASTOS DE CONSUMO</v>
      </c>
      <c r="T278" s="15" t="str">
        <f>VLOOKUP($G278,Programas!$T$2:$AD$92,10,0)</f>
        <v>1</v>
      </c>
      <c r="U278" s="14">
        <v>200000</v>
      </c>
      <c r="W278" s="19"/>
    </row>
    <row r="279" spans="1:23" hidden="1" x14ac:dyDescent="0.25">
      <c r="A279" s="15" t="str">
        <f t="shared" si="24"/>
        <v>0005-1</v>
      </c>
      <c r="B279" s="15" t="str">
        <f>VLOOKUP(A279,Programas!$I$2:$K$8,2,0)</f>
        <v>1 - Servicios</v>
      </c>
      <c r="C279" s="15" t="str">
        <f t="shared" si="25"/>
        <v>0005-1-03</v>
      </c>
      <c r="D279" s="15" t="s">
        <v>839</v>
      </c>
      <c r="E279" s="15" t="str">
        <f>VLOOKUP(C279,Programas!$P$2:$Q$32,2,0)</f>
        <v>SERVICIOS COMERCIALES Y FINANCIEROS</v>
      </c>
      <c r="F279" s="111" t="s">
        <v>878</v>
      </c>
      <c r="G279" s="15" t="str">
        <f t="shared" si="26"/>
        <v>0005-1-03-07</v>
      </c>
      <c r="H279" s="15" t="str">
        <f t="shared" si="27"/>
        <v>1.03.07</v>
      </c>
      <c r="I279" s="15" t="str">
        <f>VLOOKUP(G279,Programas!$T$2:$V$94,3,0)</f>
        <v>Servicios de tecnologías de información</v>
      </c>
      <c r="J279" s="15" t="str">
        <f t="shared" si="28"/>
        <v>55</v>
      </c>
      <c r="K279" s="15" t="str">
        <f t="shared" si="29"/>
        <v>15</v>
      </c>
      <c r="L279" s="15" t="str">
        <f>VLOOKUP(K279,Programas!$A$2:$B$21,2,0)</f>
        <v>01 Sistema de Emergencias 9-1-1</v>
      </c>
      <c r="M279" s="15" t="str">
        <f>VLOOKUP($G279,Programas!$T$2:$AD$92,3,0)</f>
        <v>Servicios de tecnologías de información</v>
      </c>
      <c r="N279" s="15" t="str">
        <f>VLOOKUP($G279,Programas!$T$2:$AD$92,4,0)</f>
        <v>1.1.2</v>
      </c>
      <c r="O279" s="15" t="str">
        <f>VLOOKUP($G279,Programas!$T$2:$AD$92,5,0)</f>
        <v>ADQUISICIÓN DE BIENES Y SERVICIOS</v>
      </c>
      <c r="P279" s="15" t="str">
        <f>VLOOKUP($G279,Programas!$T$2:$AD$92,6,0)</f>
        <v>1.1.2</v>
      </c>
      <c r="Q279" s="15" t="str">
        <f>VLOOKUP($G279,Programas!$T$2:$AD$92,7,0)</f>
        <v>ADQUISICIÓN DE BIENES Y SERVICIOS</v>
      </c>
      <c r="R279" s="15" t="str">
        <f>VLOOKUP($G279,Programas!$T$2:$AD$92,8,0)</f>
        <v>1.1</v>
      </c>
      <c r="S279" s="15" t="str">
        <f>VLOOKUP($G279,Programas!$T$2:$AD$92,9,0)</f>
        <v>GASTOS DE CONSUMO</v>
      </c>
      <c r="T279" s="15" t="str">
        <f>VLOOKUP($G279,Programas!$T$2:$AD$92,10,0)</f>
        <v>1</v>
      </c>
      <c r="U279" s="14">
        <v>12096000</v>
      </c>
      <c r="W279" s="19"/>
    </row>
    <row r="280" spans="1:23" hidden="1" x14ac:dyDescent="0.25">
      <c r="A280" s="15" t="str">
        <f t="shared" si="24"/>
        <v>0005-1</v>
      </c>
      <c r="B280" s="15" t="str">
        <f>VLOOKUP(A280,Programas!$I$2:$K$8,2,0)</f>
        <v>1 - Servicios</v>
      </c>
      <c r="C280" s="15" t="str">
        <f t="shared" si="25"/>
        <v>0005-1-04</v>
      </c>
      <c r="D280" s="15" t="s">
        <v>840</v>
      </c>
      <c r="E280" s="15" t="str">
        <f>VLOOKUP(C280,Programas!$P$2:$Q$32,2,0)</f>
        <v>SERVICIOS DE GESTIÓN Y APOYO</v>
      </c>
      <c r="F280" s="111" t="s">
        <v>328</v>
      </c>
      <c r="G280" s="15" t="str">
        <f t="shared" si="26"/>
        <v>0005-1-04-01</v>
      </c>
      <c r="H280" s="15" t="str">
        <f t="shared" si="27"/>
        <v>1.04.01</v>
      </c>
      <c r="I280" s="15" t="str">
        <f>VLOOKUP(G280,Programas!$T$2:$V$94,3,0)</f>
        <v>Servicios en ciencias de la salud</v>
      </c>
      <c r="J280" s="15" t="str">
        <f t="shared" si="28"/>
        <v>34</v>
      </c>
      <c r="K280" s="15" t="str">
        <f t="shared" si="29"/>
        <v>07</v>
      </c>
      <c r="L280" s="15" t="str">
        <f>VLOOKUP(K280,Programas!$A$2:$B$21,2,0)</f>
        <v>01 Sistema de Emergencias 9-1-1</v>
      </c>
      <c r="M280" s="15" t="str">
        <f>VLOOKUP($G280,Programas!$T$2:$AD$92,3,0)</f>
        <v>Servicios en ciencias de la salud</v>
      </c>
      <c r="N280" s="15" t="str">
        <f>VLOOKUP($G280,Programas!$T$2:$AD$92,4,0)</f>
        <v>1.1.2</v>
      </c>
      <c r="O280" s="15" t="str">
        <f>VLOOKUP($G280,Programas!$T$2:$AD$92,5,0)</f>
        <v>ADQUISICIÓN DE BIENES Y SERVICIOS</v>
      </c>
      <c r="P280" s="15" t="str">
        <f>VLOOKUP($G280,Programas!$T$2:$AD$92,6,0)</f>
        <v>1.1.2</v>
      </c>
      <c r="Q280" s="15" t="str">
        <f>VLOOKUP($G280,Programas!$T$2:$AD$92,7,0)</f>
        <v>ADQUISICIÓN DE BIENES Y SERVICIOS</v>
      </c>
      <c r="R280" s="15" t="str">
        <f>VLOOKUP($G280,Programas!$T$2:$AD$92,8,0)</f>
        <v>1.1</v>
      </c>
      <c r="S280" s="15" t="str">
        <f>VLOOKUP($G280,Programas!$T$2:$AD$92,9,0)</f>
        <v>GASTOS DE CONSUMO</v>
      </c>
      <c r="T280" s="15" t="str">
        <f>VLOOKUP($G280,Programas!$T$2:$AD$92,10,0)</f>
        <v>1</v>
      </c>
      <c r="U280" s="144">
        <v>10058892</v>
      </c>
      <c r="W280" s="19"/>
    </row>
    <row r="281" spans="1:23" hidden="1" x14ac:dyDescent="0.25">
      <c r="A281" s="15" t="str">
        <f t="shared" si="24"/>
        <v>0005-1</v>
      </c>
      <c r="B281" s="15" t="str">
        <f>VLOOKUP(A281,Programas!$I$2:$K$8,2,0)</f>
        <v>1 - Servicios</v>
      </c>
      <c r="C281" s="15" t="str">
        <f t="shared" si="25"/>
        <v>0005-1-04</v>
      </c>
      <c r="D281" s="15" t="s">
        <v>840</v>
      </c>
      <c r="E281" s="15" t="str">
        <f>VLOOKUP(C281,Programas!$P$2:$Q$32,2,0)</f>
        <v>SERVICIOS DE GESTIÓN Y APOYO</v>
      </c>
      <c r="F281" s="111" t="s">
        <v>329</v>
      </c>
      <c r="G281" s="15" t="str">
        <f t="shared" si="26"/>
        <v>0005-1-04-01</v>
      </c>
      <c r="H281" s="15" t="str">
        <f t="shared" si="27"/>
        <v>1.04.01</v>
      </c>
      <c r="I281" s="15" t="str">
        <f>VLOOKUP(G281,Programas!$T$2:$V$94,3,0)</f>
        <v>Servicios en ciencias de la salud</v>
      </c>
      <c r="J281" s="15" t="str">
        <f t="shared" si="28"/>
        <v>35</v>
      </c>
      <c r="K281" s="15" t="str">
        <f t="shared" si="29"/>
        <v>07</v>
      </c>
      <c r="L281" s="15" t="str">
        <f>VLOOKUP(K281,Programas!$A$2:$B$21,2,0)</f>
        <v>01 Sistema de Emergencias 9-1-1</v>
      </c>
      <c r="M281" s="15" t="str">
        <f>VLOOKUP($G281,Programas!$T$2:$AD$92,3,0)</f>
        <v>Servicios en ciencias de la salud</v>
      </c>
      <c r="N281" s="15" t="str">
        <f>VLOOKUP($G281,Programas!$T$2:$AD$92,4,0)</f>
        <v>1.1.2</v>
      </c>
      <c r="O281" s="15" t="str">
        <f>VLOOKUP($G281,Programas!$T$2:$AD$92,5,0)</f>
        <v>ADQUISICIÓN DE BIENES Y SERVICIOS</v>
      </c>
      <c r="P281" s="15" t="str">
        <f>VLOOKUP($G281,Programas!$T$2:$AD$92,6,0)</f>
        <v>1.1.2</v>
      </c>
      <c r="Q281" s="15" t="str">
        <f>VLOOKUP($G281,Programas!$T$2:$AD$92,7,0)</f>
        <v>ADQUISICIÓN DE BIENES Y SERVICIOS</v>
      </c>
      <c r="R281" s="15" t="str">
        <f>VLOOKUP($G281,Programas!$T$2:$AD$92,8,0)</f>
        <v>1.1</v>
      </c>
      <c r="S281" s="15" t="str">
        <f>VLOOKUP($G281,Programas!$T$2:$AD$92,9,0)</f>
        <v>GASTOS DE CONSUMO</v>
      </c>
      <c r="T281" s="15" t="str">
        <f>VLOOKUP($G281,Programas!$T$2:$AD$92,10,0)</f>
        <v>1</v>
      </c>
      <c r="U281" s="144">
        <v>2700000</v>
      </c>
      <c r="W281" s="19"/>
    </row>
    <row r="282" spans="1:23" hidden="1" x14ac:dyDescent="0.25">
      <c r="A282" s="15" t="str">
        <f t="shared" si="24"/>
        <v>0005-1</v>
      </c>
      <c r="B282" s="15" t="str">
        <f>VLOOKUP(A282,Programas!$I$2:$K$8,2,0)</f>
        <v>1 - Servicios</v>
      </c>
      <c r="C282" s="15" t="str">
        <f t="shared" si="25"/>
        <v>0005-1-04</v>
      </c>
      <c r="D282" s="15" t="s">
        <v>840</v>
      </c>
      <c r="E282" s="15" t="str">
        <f>VLOOKUP(C282,Programas!$P$2:$Q$32,2,0)</f>
        <v>SERVICIOS DE GESTIÓN Y APOYO</v>
      </c>
      <c r="F282" s="111" t="s">
        <v>331</v>
      </c>
      <c r="G282" s="15" t="str">
        <f t="shared" si="26"/>
        <v>0005-1-04-04</v>
      </c>
      <c r="H282" s="15" t="str">
        <f t="shared" si="27"/>
        <v>1.04.04</v>
      </c>
      <c r="I282" s="15" t="str">
        <f>VLOOKUP(G282,Programas!$T$2:$V$94,3,0)</f>
        <v>Servicios en ciencias económicas y sociales</v>
      </c>
      <c r="J282" s="15" t="str">
        <f t="shared" si="28"/>
        <v>08</v>
      </c>
      <c r="K282" s="15" t="str">
        <f t="shared" si="29"/>
        <v>10</v>
      </c>
      <c r="L282" s="15" t="str">
        <f>VLOOKUP(K282,Programas!$A$2:$B$21,2,0)</f>
        <v>01 Sistema de Emergencias 9-1-1</v>
      </c>
      <c r="M282" s="15" t="str">
        <f>VLOOKUP($G282,Programas!$T$2:$AD$92,3,0)</f>
        <v>Servicios en ciencias económicas y sociales</v>
      </c>
      <c r="N282" s="15" t="str">
        <f>VLOOKUP($G282,Programas!$T$2:$AD$92,4,0)</f>
        <v>1.1.2</v>
      </c>
      <c r="O282" s="15" t="str">
        <f>VLOOKUP($G282,Programas!$T$2:$AD$92,5,0)</f>
        <v>ADQUISICIÓN DE BIENES Y SERVICIOS</v>
      </c>
      <c r="P282" s="15" t="str">
        <f>VLOOKUP($G282,Programas!$T$2:$AD$92,6,0)</f>
        <v>1.1.2</v>
      </c>
      <c r="Q282" s="15" t="str">
        <f>VLOOKUP($G282,Programas!$T$2:$AD$92,7,0)</f>
        <v>ADQUISICIÓN DE BIENES Y SERVICIOS</v>
      </c>
      <c r="R282" s="15" t="str">
        <f>VLOOKUP($G282,Programas!$T$2:$AD$92,8,0)</f>
        <v>1.1</v>
      </c>
      <c r="S282" s="15" t="str">
        <f>VLOOKUP($G282,Programas!$T$2:$AD$92,9,0)</f>
        <v>GASTOS DE CONSUMO</v>
      </c>
      <c r="T282" s="15" t="str">
        <f>VLOOKUP($G282,Programas!$T$2:$AD$92,10,0)</f>
        <v>1</v>
      </c>
      <c r="U282" s="14">
        <v>5000000</v>
      </c>
      <c r="W282" s="19"/>
    </row>
    <row r="283" spans="1:23" hidden="1" x14ac:dyDescent="0.25">
      <c r="A283" s="15" t="str">
        <f t="shared" si="24"/>
        <v>0005-1</v>
      </c>
      <c r="B283" s="15" t="str">
        <f>VLOOKUP(A283,Programas!$I$2:$K$8,2,0)</f>
        <v>1 - Servicios</v>
      </c>
      <c r="C283" s="15" t="str">
        <f t="shared" si="25"/>
        <v>0005-1-04</v>
      </c>
      <c r="D283" s="15" t="s">
        <v>840</v>
      </c>
      <c r="E283" s="15" t="str">
        <f>VLOOKUP(C283,Programas!$P$2:$Q$32,2,0)</f>
        <v>SERVICIOS DE GESTIÓN Y APOYO</v>
      </c>
      <c r="F283" s="111" t="s">
        <v>333</v>
      </c>
      <c r="G283" s="15" t="str">
        <f t="shared" si="26"/>
        <v>0005-1-04-06</v>
      </c>
      <c r="H283" s="15" t="str">
        <f t="shared" si="27"/>
        <v>1.04.06</v>
      </c>
      <c r="I283" s="15" t="str">
        <f>VLOOKUP(G283,Programas!$T$2:$V$94,3,0)</f>
        <v xml:space="preserve">Servicios generales </v>
      </c>
      <c r="J283" s="15" t="str">
        <f t="shared" si="28"/>
        <v>13</v>
      </c>
      <c r="K283" s="15" t="str">
        <f t="shared" si="29"/>
        <v>09</v>
      </c>
      <c r="L283" s="15" t="str">
        <f>VLOOKUP(K283,Programas!$A$2:$B$21,2,0)</f>
        <v>01 Sistema de Emergencias 9-1-1</v>
      </c>
      <c r="M283" s="15" t="str">
        <f>VLOOKUP($G283,Programas!$T$2:$AD$92,3,0)</f>
        <v xml:space="preserve">Servicios generales </v>
      </c>
      <c r="N283" s="15" t="str">
        <f>VLOOKUP($G283,Programas!$T$2:$AD$92,4,0)</f>
        <v>1.1.2</v>
      </c>
      <c r="O283" s="15" t="str">
        <f>VLOOKUP($G283,Programas!$T$2:$AD$92,5,0)</f>
        <v>ADQUISICIÓN DE BIENES Y SERVICIOS</v>
      </c>
      <c r="P283" s="15" t="str">
        <f>VLOOKUP($G283,Programas!$T$2:$AD$92,6,0)</f>
        <v>1.1.2</v>
      </c>
      <c r="Q283" s="15" t="str">
        <f>VLOOKUP($G283,Programas!$T$2:$AD$92,7,0)</f>
        <v>ADQUISICIÓN DE BIENES Y SERVICIOS</v>
      </c>
      <c r="R283" s="15" t="str">
        <f>VLOOKUP($G283,Programas!$T$2:$AD$92,8,0)</f>
        <v>1.1</v>
      </c>
      <c r="S283" s="15" t="str">
        <f>VLOOKUP($G283,Programas!$T$2:$AD$92,9,0)</f>
        <v>GASTOS DE CONSUMO</v>
      </c>
      <c r="T283" s="15" t="str">
        <f>VLOOKUP($G283,Programas!$T$2:$AD$92,10,0)</f>
        <v>1</v>
      </c>
      <c r="U283" s="14">
        <v>73391505.480000004</v>
      </c>
      <c r="W283" s="19"/>
    </row>
    <row r="284" spans="1:23" hidden="1" x14ac:dyDescent="0.25">
      <c r="A284" s="15" t="str">
        <f t="shared" si="24"/>
        <v>0005-1</v>
      </c>
      <c r="B284" s="15" t="str">
        <f>VLOOKUP(A284,Programas!$I$2:$K$8,2,0)</f>
        <v>1 - Servicios</v>
      </c>
      <c r="C284" s="15" t="str">
        <f t="shared" si="25"/>
        <v>0005-1-04</v>
      </c>
      <c r="D284" s="15" t="s">
        <v>840</v>
      </c>
      <c r="E284" s="15" t="str">
        <f>VLOOKUP(C284,Programas!$P$2:$Q$32,2,0)</f>
        <v>SERVICIOS DE GESTIÓN Y APOYO</v>
      </c>
      <c r="F284" s="111" t="s">
        <v>334</v>
      </c>
      <c r="G284" s="15" t="str">
        <f t="shared" si="26"/>
        <v>0005-1-04-06</v>
      </c>
      <c r="H284" s="15" t="str">
        <f t="shared" si="27"/>
        <v>1.04.06</v>
      </c>
      <c r="I284" s="15" t="str">
        <f>VLOOKUP(G284,Programas!$T$2:$V$94,3,0)</f>
        <v xml:space="preserve">Servicios generales </v>
      </c>
      <c r="J284" s="15" t="str">
        <f t="shared" si="28"/>
        <v>14</v>
      </c>
      <c r="K284" s="15" t="str">
        <f t="shared" si="29"/>
        <v>09</v>
      </c>
      <c r="L284" s="15" t="str">
        <f>VLOOKUP(K284,Programas!$A$2:$B$21,2,0)</f>
        <v>01 Sistema de Emergencias 9-1-1</v>
      </c>
      <c r="M284" s="15" t="str">
        <f>VLOOKUP($G284,Programas!$T$2:$AD$92,3,0)</f>
        <v xml:space="preserve">Servicios generales </v>
      </c>
      <c r="N284" s="15" t="str">
        <f>VLOOKUP($G284,Programas!$T$2:$AD$92,4,0)</f>
        <v>1.1.2</v>
      </c>
      <c r="O284" s="15" t="str">
        <f>VLOOKUP($G284,Programas!$T$2:$AD$92,5,0)</f>
        <v>ADQUISICIÓN DE BIENES Y SERVICIOS</v>
      </c>
      <c r="P284" s="15" t="str">
        <f>VLOOKUP($G284,Programas!$T$2:$AD$92,6,0)</f>
        <v>1.1.2</v>
      </c>
      <c r="Q284" s="15" t="str">
        <f>VLOOKUP($G284,Programas!$T$2:$AD$92,7,0)</f>
        <v>ADQUISICIÓN DE BIENES Y SERVICIOS</v>
      </c>
      <c r="R284" s="15" t="str">
        <f>VLOOKUP($G284,Programas!$T$2:$AD$92,8,0)</f>
        <v>1.1</v>
      </c>
      <c r="S284" s="15" t="str">
        <f>VLOOKUP($G284,Programas!$T$2:$AD$92,9,0)</f>
        <v>GASTOS DE CONSUMO</v>
      </c>
      <c r="T284" s="15" t="str">
        <f>VLOOKUP($G284,Programas!$T$2:$AD$92,10,0)</f>
        <v>1</v>
      </c>
      <c r="U284" s="14">
        <v>66000000</v>
      </c>
      <c r="W284" s="19"/>
    </row>
    <row r="285" spans="1:23" hidden="1" x14ac:dyDescent="0.25">
      <c r="A285" s="15" t="str">
        <f t="shared" si="24"/>
        <v>0005-1</v>
      </c>
      <c r="B285" s="15" t="str">
        <f>VLOOKUP(A285,Programas!$I$2:$K$8,2,0)</f>
        <v>1 - Servicios</v>
      </c>
      <c r="C285" s="15" t="str">
        <f t="shared" si="25"/>
        <v>0005-1-04</v>
      </c>
      <c r="D285" s="15" t="s">
        <v>840</v>
      </c>
      <c r="E285" s="15" t="str">
        <f>VLOOKUP(C285,Programas!$P$2:$Q$32,2,0)</f>
        <v>SERVICIOS DE GESTIÓN Y APOYO</v>
      </c>
      <c r="F285" s="111" t="s">
        <v>336</v>
      </c>
      <c r="G285" s="15" t="str">
        <f t="shared" si="26"/>
        <v>0005-1-04-99</v>
      </c>
      <c r="H285" s="15" t="str">
        <f t="shared" si="27"/>
        <v>1.04.99</v>
      </c>
      <c r="I285" s="15" t="str">
        <f>VLOOKUP(G285,Programas!$T$2:$V$94,3,0)</f>
        <v>Otros servicios de gestión y apoyo</v>
      </c>
      <c r="J285" s="15" t="str">
        <f t="shared" si="28"/>
        <v>04</v>
      </c>
      <c r="K285" s="15" t="str">
        <f t="shared" si="29"/>
        <v>09</v>
      </c>
      <c r="L285" s="15" t="str">
        <f>VLOOKUP(K285,Programas!$A$2:$B$21,2,0)</f>
        <v>01 Sistema de Emergencias 9-1-1</v>
      </c>
      <c r="M285" s="15" t="str">
        <f>VLOOKUP($G285,Programas!$T$2:$AD$92,3,0)</f>
        <v>Otros servicios de gestión y apoyo</v>
      </c>
      <c r="N285" s="15" t="str">
        <f>VLOOKUP($G285,Programas!$T$2:$AD$92,4,0)</f>
        <v>1.1.2</v>
      </c>
      <c r="O285" s="15" t="str">
        <f>VLOOKUP($G285,Programas!$T$2:$AD$92,5,0)</f>
        <v>ADQUISICIÓN DE BIENES Y SERVICIOS</v>
      </c>
      <c r="P285" s="15" t="str">
        <f>VLOOKUP($G285,Programas!$T$2:$AD$92,6,0)</f>
        <v>1.1.2</v>
      </c>
      <c r="Q285" s="15" t="str">
        <f>VLOOKUP($G285,Programas!$T$2:$AD$92,7,0)</f>
        <v>ADQUISICIÓN DE BIENES Y SERVICIOS</v>
      </c>
      <c r="R285" s="15" t="str">
        <f>VLOOKUP($G285,Programas!$T$2:$AD$92,8,0)</f>
        <v>1.1</v>
      </c>
      <c r="S285" s="15" t="str">
        <f>VLOOKUP($G285,Programas!$T$2:$AD$92,9,0)</f>
        <v>GASTOS DE CONSUMO</v>
      </c>
      <c r="T285" s="15" t="str">
        <f>VLOOKUP($G285,Programas!$T$2:$AD$92,10,0)</f>
        <v>1</v>
      </c>
      <c r="U285" s="14">
        <v>85000</v>
      </c>
      <c r="W285" s="19"/>
    </row>
    <row r="286" spans="1:23" hidden="1" x14ac:dyDescent="0.25">
      <c r="A286" s="15" t="str">
        <f t="shared" si="24"/>
        <v>0005-1</v>
      </c>
      <c r="B286" s="15" t="str">
        <f>VLOOKUP(A286,Programas!$I$2:$K$8,2,0)</f>
        <v>1 - Servicios</v>
      </c>
      <c r="C286" s="15" t="str">
        <f t="shared" si="25"/>
        <v>0005-1-04</v>
      </c>
      <c r="D286" s="15" t="s">
        <v>840</v>
      </c>
      <c r="E286" s="15" t="str">
        <f>VLOOKUP(C286,Programas!$P$2:$Q$32,2,0)</f>
        <v>SERVICIOS DE GESTIÓN Y APOYO</v>
      </c>
      <c r="F286" s="111" t="s">
        <v>337</v>
      </c>
      <c r="G286" s="15" t="str">
        <f t="shared" si="26"/>
        <v>0005-1-04-99</v>
      </c>
      <c r="H286" s="15" t="str">
        <f t="shared" si="27"/>
        <v>1.04.99</v>
      </c>
      <c r="I286" s="15" t="str">
        <f>VLOOKUP(G286,Programas!$T$2:$V$94,3,0)</f>
        <v>Otros servicios de gestión y apoyo</v>
      </c>
      <c r="J286" s="15" t="str">
        <f t="shared" si="28"/>
        <v>49</v>
      </c>
      <c r="K286" s="15" t="str">
        <f t="shared" si="29"/>
        <v>09</v>
      </c>
      <c r="L286" s="15" t="str">
        <f>VLOOKUP(K286,Programas!$A$2:$B$21,2,0)</f>
        <v>01 Sistema de Emergencias 9-1-1</v>
      </c>
      <c r="M286" s="15" t="str">
        <f>VLOOKUP($G286,Programas!$T$2:$AD$92,3,0)</f>
        <v>Otros servicios de gestión y apoyo</v>
      </c>
      <c r="N286" s="15" t="str">
        <f>VLOOKUP($G286,Programas!$T$2:$AD$92,4,0)</f>
        <v>1.1.2</v>
      </c>
      <c r="O286" s="15" t="str">
        <f>VLOOKUP($G286,Programas!$T$2:$AD$92,5,0)</f>
        <v>ADQUISICIÓN DE BIENES Y SERVICIOS</v>
      </c>
      <c r="P286" s="15" t="str">
        <f>VLOOKUP($G286,Programas!$T$2:$AD$92,6,0)</f>
        <v>1.1.2</v>
      </c>
      <c r="Q286" s="15" t="str">
        <f>VLOOKUP($G286,Programas!$T$2:$AD$92,7,0)</f>
        <v>ADQUISICIÓN DE BIENES Y SERVICIOS</v>
      </c>
      <c r="R286" s="15" t="str">
        <f>VLOOKUP($G286,Programas!$T$2:$AD$92,8,0)</f>
        <v>1.1</v>
      </c>
      <c r="S286" s="15" t="str">
        <f>VLOOKUP($G286,Programas!$T$2:$AD$92,9,0)</f>
        <v>GASTOS DE CONSUMO</v>
      </c>
      <c r="T286" s="15" t="str">
        <f>VLOOKUP($G286,Programas!$T$2:$AD$92,10,0)</f>
        <v>1</v>
      </c>
      <c r="U286" s="14">
        <v>475360.15</v>
      </c>
      <c r="W286" s="19"/>
    </row>
    <row r="287" spans="1:23" hidden="1" x14ac:dyDescent="0.25">
      <c r="A287" s="15" t="str">
        <f t="shared" si="24"/>
        <v>0005-1</v>
      </c>
      <c r="B287" s="15" t="str">
        <f>VLOOKUP(A287,Programas!$I$2:$K$8,2,0)</f>
        <v>1 - Servicios</v>
      </c>
      <c r="C287" s="15" t="str">
        <f t="shared" si="25"/>
        <v>0005-1-05</v>
      </c>
      <c r="D287" s="15" t="s">
        <v>841</v>
      </c>
      <c r="E287" s="15" t="str">
        <f>VLOOKUP(C287,Programas!$P$2:$Q$32,2,0)</f>
        <v>GASTOS DE VIAJE Y DE TRANSPORTE</v>
      </c>
      <c r="F287" s="111" t="s">
        <v>339</v>
      </c>
      <c r="G287" s="15" t="str">
        <f t="shared" si="26"/>
        <v>0005-1-05-01</v>
      </c>
      <c r="H287" s="15" t="str">
        <f t="shared" si="27"/>
        <v>1.05.01</v>
      </c>
      <c r="I287" s="15" t="str">
        <f>VLOOKUP(G287,Programas!$T$2:$V$94,3,0)</f>
        <v>Transporte dentro del país</v>
      </c>
      <c r="J287" s="15" t="str">
        <f t="shared" si="28"/>
        <v>10</v>
      </c>
      <c r="K287" s="15" t="str">
        <f t="shared" si="29"/>
        <v>15</v>
      </c>
      <c r="L287" s="15" t="str">
        <f>VLOOKUP(K287,Programas!$A$2:$B$21,2,0)</f>
        <v>01 Sistema de Emergencias 9-1-1</v>
      </c>
      <c r="M287" s="15" t="str">
        <f>VLOOKUP($G287,Programas!$T$2:$AD$92,3,0)</f>
        <v>Transporte dentro del país</v>
      </c>
      <c r="N287" s="15" t="str">
        <f>VLOOKUP($G287,Programas!$T$2:$AD$92,4,0)</f>
        <v>1.1.2</v>
      </c>
      <c r="O287" s="15" t="str">
        <f>VLOOKUP($G287,Programas!$T$2:$AD$92,5,0)</f>
        <v>ADQUISICIÓN DE BIENES Y SERVICIOS</v>
      </c>
      <c r="P287" s="15" t="str">
        <f>VLOOKUP($G287,Programas!$T$2:$AD$92,6,0)</f>
        <v>1.1.2</v>
      </c>
      <c r="Q287" s="15" t="str">
        <f>VLOOKUP($G287,Programas!$T$2:$AD$92,7,0)</f>
        <v>ADQUISICIÓN DE BIENES Y SERVICIOS</v>
      </c>
      <c r="R287" s="15" t="str">
        <f>VLOOKUP($G287,Programas!$T$2:$AD$92,8,0)</f>
        <v>1.1</v>
      </c>
      <c r="S287" s="15" t="str">
        <f>VLOOKUP($G287,Programas!$T$2:$AD$92,9,0)</f>
        <v>GASTOS DE CONSUMO</v>
      </c>
      <c r="T287" s="15" t="str">
        <f>VLOOKUP($G287,Programas!$T$2:$AD$92,10,0)</f>
        <v>1</v>
      </c>
      <c r="U287" s="14">
        <v>50000</v>
      </c>
      <c r="W287" s="19"/>
    </row>
    <row r="288" spans="1:23" hidden="1" x14ac:dyDescent="0.25">
      <c r="A288" s="15" t="str">
        <f t="shared" si="24"/>
        <v>0005-1</v>
      </c>
      <c r="B288" s="15" t="str">
        <f>VLOOKUP(A288,Programas!$I$2:$K$8,2,0)</f>
        <v>1 - Servicios</v>
      </c>
      <c r="C288" s="15" t="str">
        <f t="shared" si="25"/>
        <v>0005-1-05</v>
      </c>
      <c r="D288" s="15" t="s">
        <v>841</v>
      </c>
      <c r="E288" s="15" t="str">
        <f>VLOOKUP(C288,Programas!$P$2:$Q$32,2,0)</f>
        <v>GASTOS DE VIAJE Y DE TRANSPORTE</v>
      </c>
      <c r="F288" s="111" t="s">
        <v>340</v>
      </c>
      <c r="G288" s="15" t="str">
        <f t="shared" si="26"/>
        <v>0005-1-05-01</v>
      </c>
      <c r="H288" s="15" t="str">
        <f t="shared" si="27"/>
        <v>1.05.01</v>
      </c>
      <c r="I288" s="15" t="str">
        <f>VLOOKUP(G288,Programas!$T$2:$V$94,3,0)</f>
        <v>Transporte dentro del país</v>
      </c>
      <c r="J288" s="15" t="str">
        <f t="shared" si="28"/>
        <v>10</v>
      </c>
      <c r="K288" s="15" t="str">
        <f t="shared" si="29"/>
        <v>19</v>
      </c>
      <c r="L288" s="15" t="str">
        <f>VLOOKUP(K288,Programas!$A$2:$B$21,2,0)</f>
        <v>01 Sistema de Emergencias 9-1-1</v>
      </c>
      <c r="M288" s="15" t="str">
        <f>VLOOKUP($G288,Programas!$T$2:$AD$92,3,0)</f>
        <v>Transporte dentro del país</v>
      </c>
      <c r="N288" s="15" t="str">
        <f>VLOOKUP($G288,Programas!$T$2:$AD$92,4,0)</f>
        <v>1.1.2</v>
      </c>
      <c r="O288" s="15" t="str">
        <f>VLOOKUP($G288,Programas!$T$2:$AD$92,5,0)</f>
        <v>ADQUISICIÓN DE BIENES Y SERVICIOS</v>
      </c>
      <c r="P288" s="15" t="str">
        <f>VLOOKUP($G288,Programas!$T$2:$AD$92,6,0)</f>
        <v>1.1.2</v>
      </c>
      <c r="Q288" s="15" t="str">
        <f>VLOOKUP($G288,Programas!$T$2:$AD$92,7,0)</f>
        <v>ADQUISICIÓN DE BIENES Y SERVICIOS</v>
      </c>
      <c r="R288" s="15" t="str">
        <f>VLOOKUP($G288,Programas!$T$2:$AD$92,8,0)</f>
        <v>1.1</v>
      </c>
      <c r="S288" s="15" t="str">
        <f>VLOOKUP($G288,Programas!$T$2:$AD$92,9,0)</f>
        <v>GASTOS DE CONSUMO</v>
      </c>
      <c r="T288" s="15" t="str">
        <f>VLOOKUP($G288,Programas!$T$2:$AD$92,10,0)</f>
        <v>1</v>
      </c>
      <c r="U288" s="14">
        <v>10000</v>
      </c>
      <c r="W288" s="19"/>
    </row>
    <row r="289" spans="1:23" hidden="1" x14ac:dyDescent="0.25">
      <c r="A289" s="15" t="str">
        <f t="shared" si="24"/>
        <v>0005-1</v>
      </c>
      <c r="B289" s="15" t="str">
        <f>VLOOKUP(A289,Programas!$I$2:$K$8,2,0)</f>
        <v>1 - Servicios</v>
      </c>
      <c r="C289" s="15" t="str">
        <f t="shared" si="25"/>
        <v>0005-1-05</v>
      </c>
      <c r="D289" s="15" t="s">
        <v>841</v>
      </c>
      <c r="E289" s="15" t="str">
        <f>VLOOKUP(C289,Programas!$P$2:$Q$32,2,0)</f>
        <v>GASTOS DE VIAJE Y DE TRANSPORTE</v>
      </c>
      <c r="F289" s="111" t="s">
        <v>342</v>
      </c>
      <c r="G289" s="15" t="str">
        <f t="shared" si="26"/>
        <v>0005-1-05-02</v>
      </c>
      <c r="H289" s="15" t="str">
        <f t="shared" si="27"/>
        <v>1.05.02</v>
      </c>
      <c r="I289" s="15" t="str">
        <f>VLOOKUP(G289,Programas!$T$2:$V$94,3,0)</f>
        <v>Viáticos dentro del país</v>
      </c>
      <c r="J289" s="15" t="str">
        <f t="shared" si="28"/>
        <v>10</v>
      </c>
      <c r="K289" s="15" t="str">
        <f t="shared" si="29"/>
        <v>02</v>
      </c>
      <c r="L289" s="15" t="str">
        <f>VLOOKUP(K289,Programas!$A$2:$B$21,2,0)</f>
        <v>01 Sistema de Emergencias 9-1-1</v>
      </c>
      <c r="M289" s="15" t="str">
        <f>VLOOKUP($G289,Programas!$T$2:$AD$92,3,0)</f>
        <v>Viáticos dentro del país</v>
      </c>
      <c r="N289" s="15" t="str">
        <f>VLOOKUP($G289,Programas!$T$2:$AD$92,4,0)</f>
        <v>1.1.2</v>
      </c>
      <c r="O289" s="15" t="str">
        <f>VLOOKUP($G289,Programas!$T$2:$AD$92,5,0)</f>
        <v>ADQUISICIÓN DE BIENES Y SERVICIOS</v>
      </c>
      <c r="P289" s="15" t="str">
        <f>VLOOKUP($G289,Programas!$T$2:$AD$92,6,0)</f>
        <v>1.1.2</v>
      </c>
      <c r="Q289" s="15" t="str">
        <f>VLOOKUP($G289,Programas!$T$2:$AD$92,7,0)</f>
        <v>ADQUISICIÓN DE BIENES Y SERVICIOS</v>
      </c>
      <c r="R289" s="15" t="str">
        <f>VLOOKUP($G289,Programas!$T$2:$AD$92,8,0)</f>
        <v>1.1</v>
      </c>
      <c r="S289" s="15" t="str">
        <f>VLOOKUP($G289,Programas!$T$2:$AD$92,9,0)</f>
        <v>GASTOS DE CONSUMO</v>
      </c>
      <c r="T289" s="15" t="str">
        <f>VLOOKUP($G289,Programas!$T$2:$AD$92,10,0)</f>
        <v>1</v>
      </c>
      <c r="U289" s="14">
        <v>300000</v>
      </c>
      <c r="W289" s="19"/>
    </row>
    <row r="290" spans="1:23" hidden="1" x14ac:dyDescent="0.25">
      <c r="A290" s="15" t="str">
        <f t="shared" si="24"/>
        <v>0005-1</v>
      </c>
      <c r="B290" s="15" t="str">
        <f>VLOOKUP(A290,Programas!$I$2:$K$8,2,0)</f>
        <v>1 - Servicios</v>
      </c>
      <c r="C290" s="15" t="str">
        <f t="shared" si="25"/>
        <v>0005-1-05</v>
      </c>
      <c r="D290" s="15" t="s">
        <v>841</v>
      </c>
      <c r="E290" s="15" t="str">
        <f>VLOOKUP(C290,Programas!$P$2:$Q$32,2,0)</f>
        <v>GASTOS DE VIAJE Y DE TRANSPORTE</v>
      </c>
      <c r="F290" s="111" t="s">
        <v>344</v>
      </c>
      <c r="G290" s="15" t="str">
        <f t="shared" si="26"/>
        <v>0005-1-05-02</v>
      </c>
      <c r="H290" s="15" t="str">
        <f t="shared" si="27"/>
        <v>1.05.02</v>
      </c>
      <c r="I290" s="15" t="str">
        <f>VLOOKUP(G290,Programas!$T$2:$V$94,3,0)</f>
        <v>Viáticos dentro del país</v>
      </c>
      <c r="J290" s="15" t="str">
        <f t="shared" si="28"/>
        <v>10</v>
      </c>
      <c r="K290" s="15" t="str">
        <f t="shared" si="29"/>
        <v>09</v>
      </c>
      <c r="L290" s="15" t="str">
        <f>VLOOKUP(K290,Programas!$A$2:$B$21,2,0)</f>
        <v>01 Sistema de Emergencias 9-1-1</v>
      </c>
      <c r="M290" s="15" t="str">
        <f>VLOOKUP($G290,Programas!$T$2:$AD$92,3,0)</f>
        <v>Viáticos dentro del país</v>
      </c>
      <c r="N290" s="15" t="str">
        <f>VLOOKUP($G290,Programas!$T$2:$AD$92,4,0)</f>
        <v>1.1.2</v>
      </c>
      <c r="O290" s="15" t="str">
        <f>VLOOKUP($G290,Programas!$T$2:$AD$92,5,0)</f>
        <v>ADQUISICIÓN DE BIENES Y SERVICIOS</v>
      </c>
      <c r="P290" s="15" t="str">
        <f>VLOOKUP($G290,Programas!$T$2:$AD$92,6,0)</f>
        <v>1.1.2</v>
      </c>
      <c r="Q290" s="15" t="str">
        <f>VLOOKUP($G290,Programas!$T$2:$AD$92,7,0)</f>
        <v>ADQUISICIÓN DE BIENES Y SERVICIOS</v>
      </c>
      <c r="R290" s="15" t="str">
        <f>VLOOKUP($G290,Programas!$T$2:$AD$92,8,0)</f>
        <v>1.1</v>
      </c>
      <c r="S290" s="15" t="str">
        <f>VLOOKUP($G290,Programas!$T$2:$AD$92,9,0)</f>
        <v>GASTOS DE CONSUMO</v>
      </c>
      <c r="T290" s="15" t="str">
        <f>VLOOKUP($G290,Programas!$T$2:$AD$92,10,0)</f>
        <v>1</v>
      </c>
      <c r="U290" s="14">
        <v>200000</v>
      </c>
      <c r="W290" s="19"/>
    </row>
    <row r="291" spans="1:23" hidden="1" x14ac:dyDescent="0.25">
      <c r="A291" s="15" t="str">
        <f t="shared" si="24"/>
        <v>0005-1</v>
      </c>
      <c r="B291" s="15" t="str">
        <f>VLOOKUP(A291,Programas!$I$2:$K$8,2,0)</f>
        <v>1 - Servicios</v>
      </c>
      <c r="C291" s="15" t="str">
        <f t="shared" si="25"/>
        <v>0005-1-05</v>
      </c>
      <c r="D291" s="15" t="s">
        <v>841</v>
      </c>
      <c r="E291" s="15" t="str">
        <f>VLOOKUP(C291,Programas!$P$2:$Q$32,2,0)</f>
        <v>GASTOS DE VIAJE Y DE TRANSPORTE</v>
      </c>
      <c r="F291" s="111" t="s">
        <v>345</v>
      </c>
      <c r="G291" s="15" t="str">
        <f t="shared" si="26"/>
        <v>0005-1-05-02</v>
      </c>
      <c r="H291" s="15" t="str">
        <f t="shared" si="27"/>
        <v>1.05.02</v>
      </c>
      <c r="I291" s="15" t="str">
        <f>VLOOKUP(G291,Programas!$T$2:$V$94,3,0)</f>
        <v>Viáticos dentro del país</v>
      </c>
      <c r="J291" s="15" t="str">
        <f t="shared" si="28"/>
        <v>10</v>
      </c>
      <c r="K291" s="15" t="str">
        <f t="shared" si="29"/>
        <v>15</v>
      </c>
      <c r="L291" s="15" t="str">
        <f>VLOOKUP(K291,Programas!$A$2:$B$21,2,0)</f>
        <v>01 Sistema de Emergencias 9-1-1</v>
      </c>
      <c r="M291" s="15" t="str">
        <f>VLOOKUP($G291,Programas!$T$2:$AD$92,3,0)</f>
        <v>Viáticos dentro del país</v>
      </c>
      <c r="N291" s="15" t="str">
        <f>VLOOKUP($G291,Programas!$T$2:$AD$92,4,0)</f>
        <v>1.1.2</v>
      </c>
      <c r="O291" s="15" t="str">
        <f>VLOOKUP($G291,Programas!$T$2:$AD$92,5,0)</f>
        <v>ADQUISICIÓN DE BIENES Y SERVICIOS</v>
      </c>
      <c r="P291" s="15" t="str">
        <f>VLOOKUP($G291,Programas!$T$2:$AD$92,6,0)</f>
        <v>1.1.2</v>
      </c>
      <c r="Q291" s="15" t="str">
        <f>VLOOKUP($G291,Programas!$T$2:$AD$92,7,0)</f>
        <v>ADQUISICIÓN DE BIENES Y SERVICIOS</v>
      </c>
      <c r="R291" s="15" t="str">
        <f>VLOOKUP($G291,Programas!$T$2:$AD$92,8,0)</f>
        <v>1.1</v>
      </c>
      <c r="S291" s="15" t="str">
        <f>VLOOKUP($G291,Programas!$T$2:$AD$92,9,0)</f>
        <v>GASTOS DE CONSUMO</v>
      </c>
      <c r="T291" s="15" t="str">
        <f>VLOOKUP($G291,Programas!$T$2:$AD$92,10,0)</f>
        <v>1</v>
      </c>
      <c r="U291" s="14">
        <v>1210000</v>
      </c>
      <c r="W291" s="19"/>
    </row>
    <row r="292" spans="1:23" hidden="1" x14ac:dyDescent="0.25">
      <c r="A292" s="15" t="str">
        <f t="shared" si="24"/>
        <v>0005-1</v>
      </c>
      <c r="B292" s="15" t="str">
        <f>VLOOKUP(A292,Programas!$I$2:$K$8,2,0)</f>
        <v>1 - Servicios</v>
      </c>
      <c r="C292" s="15" t="str">
        <f t="shared" si="25"/>
        <v>0005-1-05</v>
      </c>
      <c r="D292" s="15" t="s">
        <v>841</v>
      </c>
      <c r="E292" s="15" t="str">
        <f>VLOOKUP(C292,Programas!$P$2:$Q$32,2,0)</f>
        <v>GASTOS DE VIAJE Y DE TRANSPORTE</v>
      </c>
      <c r="F292" s="111" t="s">
        <v>347</v>
      </c>
      <c r="G292" s="15" t="str">
        <f t="shared" si="26"/>
        <v>0005-1-05-02</v>
      </c>
      <c r="H292" s="15" t="str">
        <f t="shared" si="27"/>
        <v>1.05.02</v>
      </c>
      <c r="I292" s="15" t="str">
        <f>VLOOKUP(G292,Programas!$T$2:$V$94,3,0)</f>
        <v>Viáticos dentro del país</v>
      </c>
      <c r="J292" s="15" t="str">
        <f t="shared" si="28"/>
        <v>10</v>
      </c>
      <c r="K292" s="15" t="str">
        <f t="shared" si="29"/>
        <v>19</v>
      </c>
      <c r="L292" s="15" t="str">
        <f>VLOOKUP(K292,Programas!$A$2:$B$21,2,0)</f>
        <v>01 Sistema de Emergencias 9-1-1</v>
      </c>
      <c r="M292" s="15" t="str">
        <f>VLOOKUP($G292,Programas!$T$2:$AD$92,3,0)</f>
        <v>Viáticos dentro del país</v>
      </c>
      <c r="N292" s="15" t="str">
        <f>VLOOKUP($G292,Programas!$T$2:$AD$92,4,0)</f>
        <v>1.1.2</v>
      </c>
      <c r="O292" s="15" t="str">
        <f>VLOOKUP($G292,Programas!$T$2:$AD$92,5,0)</f>
        <v>ADQUISICIÓN DE BIENES Y SERVICIOS</v>
      </c>
      <c r="P292" s="15" t="str">
        <f>VLOOKUP($G292,Programas!$T$2:$AD$92,6,0)</f>
        <v>1.1.2</v>
      </c>
      <c r="Q292" s="15" t="str">
        <f>VLOOKUP($G292,Programas!$T$2:$AD$92,7,0)</f>
        <v>ADQUISICIÓN DE BIENES Y SERVICIOS</v>
      </c>
      <c r="R292" s="15" t="str">
        <f>VLOOKUP($G292,Programas!$T$2:$AD$92,8,0)</f>
        <v>1.1</v>
      </c>
      <c r="S292" s="15" t="str">
        <f>VLOOKUP($G292,Programas!$T$2:$AD$92,9,0)</f>
        <v>GASTOS DE CONSUMO</v>
      </c>
      <c r="T292" s="15" t="str">
        <f>VLOOKUP($G292,Programas!$T$2:$AD$92,10,0)</f>
        <v>1</v>
      </c>
      <c r="U292" s="14">
        <v>54000</v>
      </c>
      <c r="W292" s="19"/>
    </row>
    <row r="293" spans="1:23" hidden="1" x14ac:dyDescent="0.25">
      <c r="A293" s="15" t="str">
        <f t="shared" si="24"/>
        <v>0005-1</v>
      </c>
      <c r="B293" s="15" t="str">
        <f>VLOOKUP(A293,Programas!$I$2:$K$8,2,0)</f>
        <v>1 - Servicios</v>
      </c>
      <c r="C293" s="15" t="str">
        <f t="shared" si="25"/>
        <v>0005-1-06</v>
      </c>
      <c r="D293" s="15" t="s">
        <v>842</v>
      </c>
      <c r="E293" s="15" t="str">
        <f>VLOOKUP(C293,Programas!$P$2:$Q$32,2,0)</f>
        <v>SEGUROS, REASEGUROS Y OTRAS OBLIGACIONES</v>
      </c>
      <c r="F293" s="111" t="s">
        <v>348</v>
      </c>
      <c r="G293" s="15" t="str">
        <f t="shared" si="26"/>
        <v>0005-1-06-01</v>
      </c>
      <c r="H293" s="15" t="str">
        <f t="shared" si="27"/>
        <v>1.06.01</v>
      </c>
      <c r="I293" s="15" t="str">
        <f>VLOOKUP(G293,Programas!$T$2:$V$94,3,0)</f>
        <v xml:space="preserve">Seguros </v>
      </c>
      <c r="J293" s="15" t="str">
        <f t="shared" si="28"/>
        <v>04</v>
      </c>
      <c r="K293" s="15" t="str">
        <f t="shared" si="29"/>
        <v>07</v>
      </c>
      <c r="L293" s="15" t="str">
        <f>VLOOKUP(K293,Programas!$A$2:$B$21,2,0)</f>
        <v>01 Sistema de Emergencias 9-1-1</v>
      </c>
      <c r="M293" s="15" t="str">
        <f>VLOOKUP($G293,Programas!$T$2:$AD$92,3,0)</f>
        <v xml:space="preserve">Seguros </v>
      </c>
      <c r="N293" s="15" t="str">
        <f>VLOOKUP($G293,Programas!$T$2:$AD$92,4,0)</f>
        <v>1.1.2</v>
      </c>
      <c r="O293" s="15" t="str">
        <f>VLOOKUP($G293,Programas!$T$2:$AD$92,5,0)</f>
        <v>ADQUISICIÓN DE BIENES Y SERVICIOS</v>
      </c>
      <c r="P293" s="15" t="str">
        <f>VLOOKUP($G293,Programas!$T$2:$AD$92,6,0)</f>
        <v>1.1.2</v>
      </c>
      <c r="Q293" s="15" t="str">
        <f>VLOOKUP($G293,Programas!$T$2:$AD$92,7,0)</f>
        <v>ADQUISICIÓN DE BIENES Y SERVICIOS</v>
      </c>
      <c r="R293" s="15" t="str">
        <f>VLOOKUP($G293,Programas!$T$2:$AD$92,8,0)</f>
        <v>1.1</v>
      </c>
      <c r="S293" s="15" t="str">
        <f>VLOOKUP($G293,Programas!$T$2:$AD$92,9,0)</f>
        <v>GASTOS DE CONSUMO</v>
      </c>
      <c r="T293" s="15" t="str">
        <f>VLOOKUP($G293,Programas!$T$2:$AD$92,10,0)</f>
        <v>1</v>
      </c>
      <c r="U293" s="144">
        <v>7500000</v>
      </c>
      <c r="W293" s="19"/>
    </row>
    <row r="294" spans="1:23" hidden="1" x14ac:dyDescent="0.25">
      <c r="A294" s="15" t="str">
        <f t="shared" si="24"/>
        <v>0005-1</v>
      </c>
      <c r="B294" s="15" t="str">
        <f>VLOOKUP(A294,Programas!$I$2:$K$8,2,0)</f>
        <v>1 - Servicios</v>
      </c>
      <c r="C294" s="15" t="str">
        <f t="shared" si="25"/>
        <v>0005-1-06</v>
      </c>
      <c r="D294" s="15" t="s">
        <v>842</v>
      </c>
      <c r="E294" s="15" t="str">
        <f>VLOOKUP(C294,Programas!$P$2:$Q$32,2,0)</f>
        <v>SEGUROS, REASEGUROS Y OTRAS OBLIGACIONES</v>
      </c>
      <c r="F294" s="111" t="s">
        <v>349</v>
      </c>
      <c r="G294" s="15" t="str">
        <f t="shared" si="26"/>
        <v>0005-1-06-01</v>
      </c>
      <c r="H294" s="15" t="str">
        <f t="shared" si="27"/>
        <v>1.06.01</v>
      </c>
      <c r="I294" s="15" t="str">
        <f>VLOOKUP(G294,Programas!$T$2:$V$94,3,0)</f>
        <v xml:space="preserve">Seguros </v>
      </c>
      <c r="J294" s="15" t="str">
        <f t="shared" si="28"/>
        <v>04</v>
      </c>
      <c r="K294" s="15" t="str">
        <f t="shared" si="29"/>
        <v>09</v>
      </c>
      <c r="L294" s="15" t="str">
        <f>VLOOKUP(K294,Programas!$A$2:$B$21,2,0)</f>
        <v>01 Sistema de Emergencias 9-1-1</v>
      </c>
      <c r="M294" s="15" t="str">
        <f>VLOOKUP($G294,Programas!$T$2:$AD$92,3,0)</f>
        <v xml:space="preserve">Seguros </v>
      </c>
      <c r="N294" s="15" t="str">
        <f>VLOOKUP($G294,Programas!$T$2:$AD$92,4,0)</f>
        <v>1.1.2</v>
      </c>
      <c r="O294" s="15" t="str">
        <f>VLOOKUP($G294,Programas!$T$2:$AD$92,5,0)</f>
        <v>ADQUISICIÓN DE BIENES Y SERVICIOS</v>
      </c>
      <c r="P294" s="15" t="str">
        <f>VLOOKUP($G294,Programas!$T$2:$AD$92,6,0)</f>
        <v>1.1.2</v>
      </c>
      <c r="Q294" s="15" t="str">
        <f>VLOOKUP($G294,Programas!$T$2:$AD$92,7,0)</f>
        <v>ADQUISICIÓN DE BIENES Y SERVICIOS</v>
      </c>
      <c r="R294" s="15" t="str">
        <f>VLOOKUP($G294,Programas!$T$2:$AD$92,8,0)</f>
        <v>1.1</v>
      </c>
      <c r="S294" s="15" t="str">
        <f>VLOOKUP($G294,Programas!$T$2:$AD$92,9,0)</f>
        <v>GASTOS DE CONSUMO</v>
      </c>
      <c r="T294" s="15" t="str">
        <f>VLOOKUP($G294,Programas!$T$2:$AD$92,10,0)</f>
        <v>1</v>
      </c>
      <c r="U294" s="14">
        <v>3100000</v>
      </c>
      <c r="W294" s="19"/>
    </row>
    <row r="295" spans="1:23" hidden="1" x14ac:dyDescent="0.25">
      <c r="A295" s="15" t="str">
        <f t="shared" si="24"/>
        <v>0005-1</v>
      </c>
      <c r="B295" s="15" t="str">
        <f>VLOOKUP(A295,Programas!$I$2:$K$8,2,0)</f>
        <v>1 - Servicios</v>
      </c>
      <c r="C295" s="15" t="str">
        <f t="shared" si="25"/>
        <v>0005-1-07</v>
      </c>
      <c r="D295" s="15" t="s">
        <v>843</v>
      </c>
      <c r="E295" s="15" t="str">
        <f>VLOOKUP(C295,Programas!$P$2:$Q$32,2,0)</f>
        <v>CAPACITACIÓN Y PROTOCOLO</v>
      </c>
      <c r="F295" s="111" t="s">
        <v>879</v>
      </c>
      <c r="G295" s="15" t="str">
        <f t="shared" si="26"/>
        <v>0005-1-07-01</v>
      </c>
      <c r="H295" s="15" t="str">
        <f t="shared" si="27"/>
        <v>1.07.01</v>
      </c>
      <c r="I295" s="15" t="str">
        <f>VLOOKUP(G295,Programas!$T$2:$V$94,3,0)</f>
        <v>Actividades de capacitación</v>
      </c>
      <c r="J295" s="15" t="str">
        <f t="shared" si="28"/>
        <v>25</v>
      </c>
      <c r="K295" s="15" t="str">
        <f t="shared" si="29"/>
        <v>07</v>
      </c>
      <c r="L295" s="15" t="str">
        <f>VLOOKUP(K295,Programas!$A$2:$B$21,2,0)</f>
        <v>01 Sistema de Emergencias 9-1-1</v>
      </c>
      <c r="M295" s="15" t="str">
        <f>VLOOKUP($G295,Programas!$T$2:$AD$92,3,0)</f>
        <v>Actividades de capacitación</v>
      </c>
      <c r="N295" s="15" t="str">
        <f>VLOOKUP($G295,Programas!$T$2:$AD$92,4,0)</f>
        <v>1.1.2</v>
      </c>
      <c r="O295" s="15" t="str">
        <f>VLOOKUP($G295,Programas!$T$2:$AD$92,5,0)</f>
        <v>ADQUISICIÓN DE BIENES Y SERVICIOS</v>
      </c>
      <c r="P295" s="15" t="str">
        <f>VLOOKUP($G295,Programas!$T$2:$AD$92,6,0)</f>
        <v>1.1.2</v>
      </c>
      <c r="Q295" s="15" t="str">
        <f>VLOOKUP($G295,Programas!$T$2:$AD$92,7,0)</f>
        <v>ADQUISICIÓN DE BIENES Y SERVICIOS</v>
      </c>
      <c r="R295" s="15" t="str">
        <f>VLOOKUP($G295,Programas!$T$2:$AD$92,8,0)</f>
        <v>1.1</v>
      </c>
      <c r="S295" s="15" t="str">
        <f>VLOOKUP($G295,Programas!$T$2:$AD$92,9,0)</f>
        <v>GASTOS DE CONSUMO</v>
      </c>
      <c r="T295" s="15" t="str">
        <f>VLOOKUP($G295,Programas!$T$2:$AD$92,10,0)</f>
        <v>1</v>
      </c>
      <c r="U295" s="144">
        <v>7724040</v>
      </c>
      <c r="W295" s="19"/>
    </row>
    <row r="296" spans="1:23" hidden="1" x14ac:dyDescent="0.25">
      <c r="A296" s="15" t="str">
        <f t="shared" si="24"/>
        <v>0005-1</v>
      </c>
      <c r="B296" s="15" t="str">
        <f>VLOOKUP(A296,Programas!$I$2:$K$8,2,0)</f>
        <v>1 - Servicios</v>
      </c>
      <c r="C296" s="15" t="str">
        <f t="shared" si="25"/>
        <v>0005-1-08</v>
      </c>
      <c r="D296" s="15" t="s">
        <v>844</v>
      </c>
      <c r="E296" s="15" t="str">
        <f>VLOOKUP(C296,Programas!$P$2:$Q$32,2,0)</f>
        <v>MANTENIMIENTO Y REPARACIÓN</v>
      </c>
      <c r="F296" s="111" t="s">
        <v>350</v>
      </c>
      <c r="G296" s="15" t="str">
        <f t="shared" si="26"/>
        <v>0005-1-08-04</v>
      </c>
      <c r="H296" s="15" t="str">
        <f t="shared" si="27"/>
        <v>1.08.04</v>
      </c>
      <c r="I296" s="15" t="str">
        <f>VLOOKUP(G296,Programas!$T$2:$V$94,3,0)</f>
        <v>Mantenimiento y reparacion de maquinaria y equipo</v>
      </c>
      <c r="J296" s="15" t="str">
        <f t="shared" si="28"/>
        <v>37</v>
      </c>
      <c r="K296" s="15" t="str">
        <f t="shared" si="29"/>
        <v>15</v>
      </c>
      <c r="L296" s="15" t="str">
        <f>VLOOKUP(K296,Programas!$A$2:$B$21,2,0)</f>
        <v>01 Sistema de Emergencias 9-1-1</v>
      </c>
      <c r="M296" s="15" t="str">
        <f>VLOOKUP($G296,Programas!$T$2:$AD$92,3,0)</f>
        <v>Mantenimiento y reparacion de maquinaria y equipo</v>
      </c>
      <c r="N296" s="15" t="str">
        <f>VLOOKUP($G296,Programas!$T$2:$AD$92,4,0)</f>
        <v>1.1.2</v>
      </c>
      <c r="O296" s="15" t="str">
        <f>VLOOKUP($G296,Programas!$T$2:$AD$92,5,0)</f>
        <v>ADQUISICIÓN DE BIENES Y SERVICIOS</v>
      </c>
      <c r="P296" s="15" t="str">
        <f>VLOOKUP($G296,Programas!$T$2:$AD$92,6,0)</f>
        <v>1.1.2</v>
      </c>
      <c r="Q296" s="15" t="str">
        <f>VLOOKUP($G296,Programas!$T$2:$AD$92,7,0)</f>
        <v>ADQUISICIÓN DE BIENES Y SERVICIOS</v>
      </c>
      <c r="R296" s="15" t="str">
        <f>VLOOKUP($G296,Programas!$T$2:$AD$92,8,0)</f>
        <v>1.1</v>
      </c>
      <c r="S296" s="15" t="str">
        <f>VLOOKUP($G296,Programas!$T$2:$AD$92,9,0)</f>
        <v>GASTOS DE CONSUMO</v>
      </c>
      <c r="T296" s="15" t="str">
        <f>VLOOKUP($G296,Programas!$T$2:$AD$92,10,0)</f>
        <v>1</v>
      </c>
      <c r="U296" s="14">
        <v>6921600</v>
      </c>
      <c r="W296" s="19"/>
    </row>
    <row r="297" spans="1:23" hidden="1" x14ac:dyDescent="0.25">
      <c r="A297" s="15" t="str">
        <f t="shared" si="24"/>
        <v>0005-1</v>
      </c>
      <c r="B297" s="15" t="str">
        <f>VLOOKUP(A297,Programas!$I$2:$K$8,2,0)</f>
        <v>1 - Servicios</v>
      </c>
      <c r="C297" s="15" t="str">
        <f t="shared" si="25"/>
        <v>0005-1-08</v>
      </c>
      <c r="D297" s="15" t="s">
        <v>844</v>
      </c>
      <c r="E297" s="15" t="str">
        <f>VLOOKUP(C297,Programas!$P$2:$Q$32,2,0)</f>
        <v>MANTENIMIENTO Y REPARACIÓN</v>
      </c>
      <c r="F297" s="111" t="s">
        <v>352</v>
      </c>
      <c r="G297" s="15" t="str">
        <f t="shared" si="26"/>
        <v>0005-1-08-05</v>
      </c>
      <c r="H297" s="15" t="str">
        <f t="shared" si="27"/>
        <v>1.08.05</v>
      </c>
      <c r="I297" s="15" t="str">
        <f>VLOOKUP(G297,Programas!$T$2:$V$94,3,0)</f>
        <v>Mantenimiento y reparación de equipo de transporte</v>
      </c>
      <c r="J297" s="15" t="str">
        <f t="shared" si="28"/>
        <v>37</v>
      </c>
      <c r="K297" s="15" t="str">
        <f t="shared" si="29"/>
        <v>09</v>
      </c>
      <c r="L297" s="15" t="str">
        <f>VLOOKUP(K297,Programas!$A$2:$B$21,2,0)</f>
        <v>01 Sistema de Emergencias 9-1-1</v>
      </c>
      <c r="M297" s="15" t="str">
        <f>VLOOKUP($G297,Programas!$T$2:$AD$92,3,0)</f>
        <v>Mantenimiento y reparación de equipo de transporte</v>
      </c>
      <c r="N297" s="15" t="str">
        <f>VLOOKUP($G297,Programas!$T$2:$AD$92,4,0)</f>
        <v>1.1.2</v>
      </c>
      <c r="O297" s="15" t="str">
        <f>VLOOKUP($G297,Programas!$T$2:$AD$92,5,0)</f>
        <v>ADQUISICIÓN DE BIENES Y SERVICIOS</v>
      </c>
      <c r="P297" s="15" t="str">
        <f>VLOOKUP($G297,Programas!$T$2:$AD$92,6,0)</f>
        <v>1.1.2</v>
      </c>
      <c r="Q297" s="15" t="str">
        <f>VLOOKUP($G297,Programas!$T$2:$AD$92,7,0)</f>
        <v>ADQUISICIÓN DE BIENES Y SERVICIOS</v>
      </c>
      <c r="R297" s="15" t="str">
        <f>VLOOKUP($G297,Programas!$T$2:$AD$92,8,0)</f>
        <v>1.1</v>
      </c>
      <c r="S297" s="15" t="str">
        <f>VLOOKUP($G297,Programas!$T$2:$AD$92,9,0)</f>
        <v>GASTOS DE CONSUMO</v>
      </c>
      <c r="T297" s="15" t="str">
        <f>VLOOKUP($G297,Programas!$T$2:$AD$92,10,0)</f>
        <v>1</v>
      </c>
      <c r="U297" s="14">
        <v>1000000</v>
      </c>
      <c r="W297" s="19"/>
    </row>
    <row r="298" spans="1:23" hidden="1" x14ac:dyDescent="0.25">
      <c r="A298" s="15" t="str">
        <f t="shared" si="24"/>
        <v>0005-1</v>
      </c>
      <c r="B298" s="15" t="str">
        <f>VLOOKUP(A298,Programas!$I$2:$K$8,2,0)</f>
        <v>1 - Servicios</v>
      </c>
      <c r="C298" s="15" t="str">
        <f t="shared" si="25"/>
        <v>0005-1-08</v>
      </c>
      <c r="D298" s="15" t="s">
        <v>844</v>
      </c>
      <c r="E298" s="15" t="str">
        <f>VLOOKUP(C298,Programas!$P$2:$Q$32,2,0)</f>
        <v>MANTENIMIENTO Y REPARACIÓN</v>
      </c>
      <c r="F298" s="111" t="s">
        <v>353</v>
      </c>
      <c r="G298" s="15" t="str">
        <f t="shared" si="26"/>
        <v>0005-1-08-07</v>
      </c>
      <c r="H298" s="15" t="str">
        <f t="shared" si="27"/>
        <v>1.08.07</v>
      </c>
      <c r="I298" s="15" t="str">
        <f>VLOOKUP(G298,Programas!$T$2:$V$94,3,0)</f>
        <v>Mantenimiento y reparación de equipo y mobiliario de oficina</v>
      </c>
      <c r="J298" s="15" t="str">
        <f t="shared" si="28"/>
        <v>37</v>
      </c>
      <c r="K298" s="15" t="str">
        <f t="shared" si="29"/>
        <v>09</v>
      </c>
      <c r="L298" s="15" t="str">
        <f>VLOOKUP(K298,Programas!$A$2:$B$21,2,0)</f>
        <v>01 Sistema de Emergencias 9-1-1</v>
      </c>
      <c r="M298" s="15" t="str">
        <f>VLOOKUP($G298,Programas!$T$2:$AD$92,3,0)</f>
        <v>Mantenimiento y reparación de equipo y mobiliario de oficina</v>
      </c>
      <c r="N298" s="15" t="str">
        <f>VLOOKUP($G298,Programas!$T$2:$AD$92,4,0)</f>
        <v>1.1.2</v>
      </c>
      <c r="O298" s="15" t="str">
        <f>VLOOKUP($G298,Programas!$T$2:$AD$92,5,0)</f>
        <v>ADQUISICIÓN DE BIENES Y SERVICIOS</v>
      </c>
      <c r="P298" s="15" t="str">
        <f>VLOOKUP($G298,Programas!$T$2:$AD$92,6,0)</f>
        <v>1.1.2</v>
      </c>
      <c r="Q298" s="15" t="str">
        <f>VLOOKUP($G298,Programas!$T$2:$AD$92,7,0)</f>
        <v>ADQUISICIÓN DE BIENES Y SERVICIOS</v>
      </c>
      <c r="R298" s="15" t="str">
        <f>VLOOKUP($G298,Programas!$T$2:$AD$92,8,0)</f>
        <v>1.1</v>
      </c>
      <c r="S298" s="15" t="str">
        <f>VLOOKUP($G298,Programas!$T$2:$AD$92,9,0)</f>
        <v>GASTOS DE CONSUMO</v>
      </c>
      <c r="T298" s="15" t="str">
        <f>VLOOKUP($G298,Programas!$T$2:$AD$92,10,0)</f>
        <v>1</v>
      </c>
      <c r="U298" s="14">
        <v>250000</v>
      </c>
      <c r="W298" s="19"/>
    </row>
    <row r="299" spans="1:23" hidden="1" x14ac:dyDescent="0.25">
      <c r="A299" s="15" t="str">
        <f t="shared" si="24"/>
        <v>0005-1</v>
      </c>
      <c r="B299" s="15" t="str">
        <f>VLOOKUP(A299,Programas!$I$2:$K$8,2,0)</f>
        <v>1 - Servicios</v>
      </c>
      <c r="C299" s="15" t="str">
        <f t="shared" si="25"/>
        <v>0005-1-08</v>
      </c>
      <c r="D299" s="15" t="s">
        <v>844</v>
      </c>
      <c r="E299" s="15" t="str">
        <f>VLOOKUP(C299,Programas!$P$2:$Q$32,2,0)</f>
        <v>MANTENIMIENTO Y REPARACIÓN</v>
      </c>
      <c r="F299" s="111" t="s">
        <v>354</v>
      </c>
      <c r="G299" s="15" t="str">
        <f t="shared" si="26"/>
        <v>0005-1-08-07</v>
      </c>
      <c r="H299" s="15" t="str">
        <f t="shared" si="27"/>
        <v>1.08.07</v>
      </c>
      <c r="I299" s="15" t="str">
        <f>VLOOKUP(G299,Programas!$T$2:$V$94,3,0)</f>
        <v>Mantenimiento y reparación de equipo y mobiliario de oficina</v>
      </c>
      <c r="J299" s="15" t="str">
        <f t="shared" si="28"/>
        <v>37</v>
      </c>
      <c r="K299" s="15" t="str">
        <f t="shared" si="29"/>
        <v>15</v>
      </c>
      <c r="L299" s="15" t="str">
        <f>VLOOKUP(K299,Programas!$A$2:$B$21,2,0)</f>
        <v>01 Sistema de Emergencias 9-1-1</v>
      </c>
      <c r="M299" s="15" t="str">
        <f>VLOOKUP($G299,Programas!$T$2:$AD$92,3,0)</f>
        <v>Mantenimiento y reparación de equipo y mobiliario de oficina</v>
      </c>
      <c r="N299" s="15" t="str">
        <f>VLOOKUP($G299,Programas!$T$2:$AD$92,4,0)</f>
        <v>1.1.2</v>
      </c>
      <c r="O299" s="15" t="str">
        <f>VLOOKUP($G299,Programas!$T$2:$AD$92,5,0)</f>
        <v>ADQUISICIÓN DE BIENES Y SERVICIOS</v>
      </c>
      <c r="P299" s="15" t="str">
        <f>VLOOKUP($G299,Programas!$T$2:$AD$92,6,0)</f>
        <v>1.1.2</v>
      </c>
      <c r="Q299" s="15" t="str">
        <f>VLOOKUP($G299,Programas!$T$2:$AD$92,7,0)</f>
        <v>ADQUISICIÓN DE BIENES Y SERVICIOS</v>
      </c>
      <c r="R299" s="15" t="str">
        <f>VLOOKUP($G299,Programas!$T$2:$AD$92,8,0)</f>
        <v>1.1</v>
      </c>
      <c r="S299" s="15" t="str">
        <f>VLOOKUP($G299,Programas!$T$2:$AD$92,9,0)</f>
        <v>GASTOS DE CONSUMO</v>
      </c>
      <c r="T299" s="15" t="str">
        <f>VLOOKUP($G299,Programas!$T$2:$AD$92,10,0)</f>
        <v>1</v>
      </c>
      <c r="U299" s="14">
        <v>3222000</v>
      </c>
      <c r="W299" s="19"/>
    </row>
    <row r="300" spans="1:23" hidden="1" x14ac:dyDescent="0.25">
      <c r="A300" s="15" t="str">
        <f t="shared" si="24"/>
        <v>0005-1</v>
      </c>
      <c r="B300" s="15" t="str">
        <f>VLOOKUP(A300,Programas!$I$2:$K$8,2,0)</f>
        <v>1 - Servicios</v>
      </c>
      <c r="C300" s="15" t="str">
        <f t="shared" si="25"/>
        <v>0005-1-08</v>
      </c>
      <c r="D300" s="15" t="s">
        <v>844</v>
      </c>
      <c r="E300" s="15" t="str">
        <f>VLOOKUP(C300,Programas!$P$2:$Q$32,2,0)</f>
        <v>MANTENIMIENTO Y REPARACIÓN</v>
      </c>
      <c r="F300" s="111" t="s">
        <v>355</v>
      </c>
      <c r="G300" s="15" t="str">
        <f t="shared" si="26"/>
        <v>0005-1-08-08</v>
      </c>
      <c r="H300" s="15" t="str">
        <f t="shared" si="27"/>
        <v>1.08.08</v>
      </c>
      <c r="I300" s="15" t="str">
        <f>VLOOKUP(G300,Programas!$T$2:$V$94,3,0)</f>
        <v>Mantenimiento y reparación de equipo de cómputo y  sistemas de informacion</v>
      </c>
      <c r="J300" s="15" t="str">
        <f t="shared" si="28"/>
        <v>37</v>
      </c>
      <c r="K300" s="15" t="str">
        <f t="shared" si="29"/>
        <v>15</v>
      </c>
      <c r="L300" s="15" t="str">
        <f>VLOOKUP(K300,Programas!$A$2:$B$21,2,0)</f>
        <v>01 Sistema de Emergencias 9-1-1</v>
      </c>
      <c r="M300" s="15" t="str">
        <f>VLOOKUP($G300,Programas!$T$2:$AD$92,3,0)</f>
        <v>Mantenimiento y reparación de equipo de cómputo y  sistemas de informacion</v>
      </c>
      <c r="N300" s="15" t="str">
        <f>VLOOKUP($G300,Programas!$T$2:$AD$92,4,0)</f>
        <v>1.1.2</v>
      </c>
      <c r="O300" s="15" t="str">
        <f>VLOOKUP($G300,Programas!$T$2:$AD$92,5,0)</f>
        <v>ADQUISICIÓN DE BIENES Y SERVICIOS</v>
      </c>
      <c r="P300" s="15" t="str">
        <f>VLOOKUP($G300,Programas!$T$2:$AD$92,6,0)</f>
        <v>1.1.2</v>
      </c>
      <c r="Q300" s="15" t="str">
        <f>VLOOKUP($G300,Programas!$T$2:$AD$92,7,0)</f>
        <v>ADQUISICIÓN DE BIENES Y SERVICIOS</v>
      </c>
      <c r="R300" s="15" t="str">
        <f>VLOOKUP($G300,Programas!$T$2:$AD$92,8,0)</f>
        <v>1.1</v>
      </c>
      <c r="S300" s="15" t="str">
        <f>VLOOKUP($G300,Programas!$T$2:$AD$92,9,0)</f>
        <v>GASTOS DE CONSUMO</v>
      </c>
      <c r="T300" s="15" t="str">
        <f>VLOOKUP($G300,Programas!$T$2:$AD$92,10,0)</f>
        <v>1</v>
      </c>
      <c r="U300" s="14">
        <v>3417120</v>
      </c>
      <c r="W300" s="19"/>
    </row>
    <row r="301" spans="1:23" hidden="1" x14ac:dyDescent="0.25">
      <c r="A301" s="15" t="str">
        <f t="shared" si="24"/>
        <v>0005-1</v>
      </c>
      <c r="B301" s="15" t="str">
        <f>VLOOKUP(A301,Programas!$I$2:$K$8,2,0)</f>
        <v>1 - Servicios</v>
      </c>
      <c r="C301" s="15" t="str">
        <f t="shared" si="25"/>
        <v>0005-1-08</v>
      </c>
      <c r="D301" s="15" t="s">
        <v>844</v>
      </c>
      <c r="E301" s="15" t="str">
        <f>VLOOKUP(C301,Programas!$P$2:$Q$32,2,0)</f>
        <v>MANTENIMIENTO Y REPARACIÓN</v>
      </c>
      <c r="F301" s="111" t="s">
        <v>357</v>
      </c>
      <c r="G301" s="15" t="str">
        <f t="shared" si="26"/>
        <v>0005-1-08-99</v>
      </c>
      <c r="H301" s="15" t="str">
        <f t="shared" si="27"/>
        <v>1.08.99</v>
      </c>
      <c r="I301" s="15" t="str">
        <f>VLOOKUP(G301,Programas!$T$2:$V$94,3,0)</f>
        <v>Mantenimiento y reparación de otros equipos</v>
      </c>
      <c r="J301" s="15" t="str">
        <f t="shared" si="28"/>
        <v>37</v>
      </c>
      <c r="K301" s="15" t="str">
        <f t="shared" si="29"/>
        <v>07</v>
      </c>
      <c r="L301" s="15" t="str">
        <f>VLOOKUP(K301,Programas!$A$2:$B$21,2,0)</f>
        <v>01 Sistema de Emergencias 9-1-1</v>
      </c>
      <c r="M301" s="15" t="str">
        <f>VLOOKUP($G301,Programas!$T$2:$AD$92,3,0)</f>
        <v>Mantenimiento y reparación de otros equipos</v>
      </c>
      <c r="N301" s="15" t="str">
        <f>VLOOKUP($G301,Programas!$T$2:$AD$92,4,0)</f>
        <v>1.1.2</v>
      </c>
      <c r="O301" s="15" t="str">
        <f>VLOOKUP($G301,Programas!$T$2:$AD$92,5,0)</f>
        <v>ADQUISICIÓN DE BIENES Y SERVICIOS</v>
      </c>
      <c r="P301" s="15" t="str">
        <f>VLOOKUP($G301,Programas!$T$2:$AD$92,6,0)</f>
        <v>1.1.2</v>
      </c>
      <c r="Q301" s="15" t="str">
        <f>VLOOKUP($G301,Programas!$T$2:$AD$92,7,0)</f>
        <v>ADQUISICIÓN DE BIENES Y SERVICIOS</v>
      </c>
      <c r="R301" s="15" t="str">
        <f>VLOOKUP($G301,Programas!$T$2:$AD$92,8,0)</f>
        <v>1.1</v>
      </c>
      <c r="S301" s="15" t="str">
        <f>VLOOKUP($G301,Programas!$T$2:$AD$92,9,0)</f>
        <v>GASTOS DE CONSUMO</v>
      </c>
      <c r="T301" s="15" t="str">
        <f>VLOOKUP($G301,Programas!$T$2:$AD$92,10,0)</f>
        <v>1</v>
      </c>
      <c r="U301" s="144">
        <v>230000</v>
      </c>
      <c r="W301" s="19"/>
    </row>
    <row r="302" spans="1:23" hidden="1" x14ac:dyDescent="0.25">
      <c r="A302" s="15" t="str">
        <f t="shared" si="24"/>
        <v>0005-1</v>
      </c>
      <c r="B302" s="15" t="str">
        <f>VLOOKUP(A302,Programas!$I$2:$K$8,2,0)</f>
        <v>1 - Servicios</v>
      </c>
      <c r="C302" s="15" t="str">
        <f t="shared" si="25"/>
        <v>0005-1-08</v>
      </c>
      <c r="D302" s="15" t="s">
        <v>844</v>
      </c>
      <c r="E302" s="15" t="str">
        <f>VLOOKUP(C302,Programas!$P$2:$Q$32,2,0)</f>
        <v>MANTENIMIENTO Y REPARACIÓN</v>
      </c>
      <c r="F302" s="111" t="s">
        <v>358</v>
      </c>
      <c r="G302" s="15" t="str">
        <f t="shared" si="26"/>
        <v>0005-1-08-99</v>
      </c>
      <c r="H302" s="15" t="str">
        <f t="shared" si="27"/>
        <v>1.08.99</v>
      </c>
      <c r="I302" s="15" t="str">
        <f>VLOOKUP(G302,Programas!$T$2:$V$94,3,0)</f>
        <v>Mantenimiento y reparación de otros equipos</v>
      </c>
      <c r="J302" s="15" t="str">
        <f t="shared" si="28"/>
        <v>37</v>
      </c>
      <c r="K302" s="15" t="str">
        <f t="shared" si="29"/>
        <v>09</v>
      </c>
      <c r="L302" s="15" t="str">
        <f>VLOOKUP(K302,Programas!$A$2:$B$21,2,0)</f>
        <v>01 Sistema de Emergencias 9-1-1</v>
      </c>
      <c r="M302" s="15" t="str">
        <f>VLOOKUP($G302,Programas!$T$2:$AD$92,3,0)</f>
        <v>Mantenimiento y reparación de otros equipos</v>
      </c>
      <c r="N302" s="15" t="str">
        <f>VLOOKUP($G302,Programas!$T$2:$AD$92,4,0)</f>
        <v>1.1.2</v>
      </c>
      <c r="O302" s="15" t="str">
        <f>VLOOKUP($G302,Programas!$T$2:$AD$92,5,0)</f>
        <v>ADQUISICIÓN DE BIENES Y SERVICIOS</v>
      </c>
      <c r="P302" s="15" t="str">
        <f>VLOOKUP($G302,Programas!$T$2:$AD$92,6,0)</f>
        <v>1.1.2</v>
      </c>
      <c r="Q302" s="15" t="str">
        <f>VLOOKUP($G302,Programas!$T$2:$AD$92,7,0)</f>
        <v>ADQUISICIÓN DE BIENES Y SERVICIOS</v>
      </c>
      <c r="R302" s="15" t="str">
        <f>VLOOKUP($G302,Programas!$T$2:$AD$92,8,0)</f>
        <v>1.1</v>
      </c>
      <c r="S302" s="15" t="str">
        <f>VLOOKUP($G302,Programas!$T$2:$AD$92,9,0)</f>
        <v>GASTOS DE CONSUMO</v>
      </c>
      <c r="T302" s="15" t="str">
        <f>VLOOKUP($G302,Programas!$T$2:$AD$92,10,0)</f>
        <v>1</v>
      </c>
      <c r="U302" s="14">
        <v>1000000</v>
      </c>
      <c r="W302" s="19"/>
    </row>
    <row r="303" spans="1:23" hidden="1" x14ac:dyDescent="0.25">
      <c r="A303" s="15" t="str">
        <f t="shared" si="24"/>
        <v>0005-1</v>
      </c>
      <c r="B303" s="15" t="str">
        <f>VLOOKUP(A303,Programas!$I$2:$K$8,2,0)</f>
        <v>1 - Servicios</v>
      </c>
      <c r="C303" s="15" t="str">
        <f t="shared" si="25"/>
        <v>0005-1-09</v>
      </c>
      <c r="D303" s="15" t="s">
        <v>845</v>
      </c>
      <c r="E303" s="15" t="str">
        <f>VLOOKUP(C303,Programas!$P$2:$Q$32,2,0)</f>
        <v>IMPUESTOS</v>
      </c>
      <c r="F303" s="111" t="s">
        <v>360</v>
      </c>
      <c r="G303" s="15" t="str">
        <f t="shared" si="26"/>
        <v>0005-1-09-99</v>
      </c>
      <c r="H303" s="15" t="str">
        <f t="shared" si="27"/>
        <v>1.09.99</v>
      </c>
      <c r="I303" s="15" t="str">
        <f>VLOOKUP(G303,Programas!$T$2:$V$94,3,0)</f>
        <v>Otros impuestos</v>
      </c>
      <c r="J303" s="15" t="str">
        <f t="shared" si="28"/>
        <v>04</v>
      </c>
      <c r="K303" s="15" t="str">
        <f t="shared" si="29"/>
        <v>09</v>
      </c>
      <c r="L303" s="15" t="str">
        <f>VLOOKUP(K303,Programas!$A$2:$B$21,2,0)</f>
        <v>01 Sistema de Emergencias 9-1-1</v>
      </c>
      <c r="M303" s="15" t="str">
        <f>VLOOKUP($G303,Programas!$T$2:$AD$92,3,0)</f>
        <v>Otros impuestos</v>
      </c>
      <c r="N303" s="15" t="str">
        <f>VLOOKUP($G303,Programas!$T$2:$AD$92,4,0)</f>
        <v>1.3.1</v>
      </c>
      <c r="O303" s="15" t="str">
        <f>VLOOKUP($G303,Programas!$T$2:$AD$92,5,0)</f>
        <v xml:space="preserve">Transferencias corrientes al Sector Público </v>
      </c>
      <c r="P303" s="15" t="str">
        <f>VLOOKUP($G303,Programas!$T$2:$AD$92,6,0)</f>
        <v>1.3.1</v>
      </c>
      <c r="Q303" s="15" t="str">
        <f>VLOOKUP($G303,Programas!$T$2:$AD$92,7,0)</f>
        <v xml:space="preserve">Transferencias corrientes al Sector Público </v>
      </c>
      <c r="R303" s="15" t="str">
        <f>VLOOKUP($G303,Programas!$T$2:$AD$92,8,0)</f>
        <v>1.3</v>
      </c>
      <c r="S303" s="15" t="str">
        <f>VLOOKUP($G303,Programas!$T$2:$AD$92,9,0)</f>
        <v>TRANSFERENCIAS CORRIENTES</v>
      </c>
      <c r="T303" s="15" t="str">
        <f>VLOOKUP($G303,Programas!$T$2:$AD$92,10,0)</f>
        <v>1</v>
      </c>
      <c r="U303" s="14">
        <v>2400000</v>
      </c>
      <c r="W303" s="19"/>
    </row>
    <row r="304" spans="1:23" hidden="1" x14ac:dyDescent="0.25">
      <c r="A304" s="15" t="str">
        <f t="shared" si="24"/>
        <v>0005-1</v>
      </c>
      <c r="B304" s="15" t="str">
        <f>VLOOKUP(A304,Programas!$I$2:$K$8,2,0)</f>
        <v>1 - Servicios</v>
      </c>
      <c r="C304" s="15" t="str">
        <f t="shared" si="25"/>
        <v>0005-1-09</v>
      </c>
      <c r="D304" s="15" t="s">
        <v>845</v>
      </c>
      <c r="E304" s="15" t="str">
        <f>VLOOKUP(C304,Programas!$P$2:$Q$32,2,0)</f>
        <v>IMPUESTOS</v>
      </c>
      <c r="F304" s="111" t="s">
        <v>361</v>
      </c>
      <c r="G304" s="15" t="str">
        <f t="shared" si="26"/>
        <v>0005-1-09-99</v>
      </c>
      <c r="H304" s="15" t="str">
        <f t="shared" si="27"/>
        <v>1.09.99</v>
      </c>
      <c r="I304" s="15" t="str">
        <f>VLOOKUP(G304,Programas!$T$2:$V$94,3,0)</f>
        <v>Otros impuestos</v>
      </c>
      <c r="J304" s="15" t="str">
        <f t="shared" si="28"/>
        <v>11</v>
      </c>
      <c r="K304" s="15" t="str">
        <f t="shared" si="29"/>
        <v>08</v>
      </c>
      <c r="L304" s="15" t="str">
        <f>VLOOKUP(K304,Programas!$A$2:$B$21,2,0)</f>
        <v>01 Sistema de Emergencias 9-1-1</v>
      </c>
      <c r="M304" s="15" t="str">
        <f>VLOOKUP($G304,Programas!$T$2:$AD$92,3,0)</f>
        <v>Otros impuestos</v>
      </c>
      <c r="N304" s="15" t="str">
        <f>VLOOKUP($G304,Programas!$T$2:$AD$92,4,0)</f>
        <v>1.3.1</v>
      </c>
      <c r="O304" s="15" t="str">
        <f>VLOOKUP($G304,Programas!$T$2:$AD$92,5,0)</f>
        <v xml:space="preserve">Transferencias corrientes al Sector Público </v>
      </c>
      <c r="P304" s="15" t="str">
        <f>VLOOKUP($G304,Programas!$T$2:$AD$92,6,0)</f>
        <v>1.3.1</v>
      </c>
      <c r="Q304" s="15" t="str">
        <f>VLOOKUP($G304,Programas!$T$2:$AD$92,7,0)</f>
        <v xml:space="preserve">Transferencias corrientes al Sector Público </v>
      </c>
      <c r="R304" s="15" t="str">
        <f>VLOOKUP($G304,Programas!$T$2:$AD$92,8,0)</f>
        <v>1.3</v>
      </c>
      <c r="S304" s="15" t="str">
        <f>VLOOKUP($G304,Programas!$T$2:$AD$92,9,0)</f>
        <v>TRANSFERENCIAS CORRIENTES</v>
      </c>
      <c r="T304" s="15" t="str">
        <f>VLOOKUP($G304,Programas!$T$2:$AD$92,10,0)</f>
        <v>1</v>
      </c>
      <c r="U304" s="14">
        <v>1250000</v>
      </c>
      <c r="W304" s="19"/>
    </row>
    <row r="305" spans="1:23" hidden="1" x14ac:dyDescent="0.25">
      <c r="A305" s="15" t="str">
        <f t="shared" si="24"/>
        <v>0005-2</v>
      </c>
      <c r="B305" s="15" t="str">
        <f>VLOOKUP(A305,Programas!$I$2:$K$8,2,0)</f>
        <v>2 - Materiales y Suministros</v>
      </c>
      <c r="C305" s="15" t="str">
        <f t="shared" si="25"/>
        <v>0005-2-01</v>
      </c>
      <c r="D305" s="15" t="s">
        <v>846</v>
      </c>
      <c r="E305" s="15" t="str">
        <f>VLOOKUP(C305,Programas!$P$2:$Q$32,2,0)</f>
        <v>PRODUCTOS QUÍMICOS Y CONEXOS</v>
      </c>
      <c r="F305" s="111" t="s">
        <v>362</v>
      </c>
      <c r="G305" s="15" t="str">
        <f t="shared" si="26"/>
        <v>0005-2-01-01</v>
      </c>
      <c r="H305" s="15" t="str">
        <f t="shared" si="27"/>
        <v>2.01.01</v>
      </c>
      <c r="I305" s="15" t="str">
        <f>VLOOKUP(G305,Programas!$T$2:$V$94,3,0)</f>
        <v>Combustibles y lubricantes</v>
      </c>
      <c r="J305" s="15" t="str">
        <f t="shared" si="28"/>
        <v>09</v>
      </c>
      <c r="K305" s="15" t="str">
        <f t="shared" si="29"/>
        <v>09</v>
      </c>
      <c r="L305" s="15" t="str">
        <f>VLOOKUP(K305,Programas!$A$2:$B$21,2,0)</f>
        <v>01 Sistema de Emergencias 9-1-1</v>
      </c>
      <c r="M305" s="15" t="str">
        <f>VLOOKUP($G305,Programas!$T$2:$AD$92,3,0)</f>
        <v>Combustibles y lubricantes</v>
      </c>
      <c r="N305" s="15" t="str">
        <f>VLOOKUP($G305,Programas!$T$2:$AD$92,4,0)</f>
        <v>1.1.2</v>
      </c>
      <c r="O305" s="15" t="str">
        <f>VLOOKUP($G305,Programas!$T$2:$AD$92,5,0)</f>
        <v>ADQUISICIÓN DE BIENES Y SERVICIOS</v>
      </c>
      <c r="P305" s="15" t="str">
        <f>VLOOKUP($G305,Programas!$T$2:$AD$92,6,0)</f>
        <v>1.1.2</v>
      </c>
      <c r="Q305" s="15" t="str">
        <f>VLOOKUP($G305,Programas!$T$2:$AD$92,7,0)</f>
        <v>ADQUISICIÓN DE BIENES Y SERVICIOS</v>
      </c>
      <c r="R305" s="15" t="str">
        <f>VLOOKUP($G305,Programas!$T$2:$AD$92,8,0)</f>
        <v>1.1</v>
      </c>
      <c r="S305" s="15" t="str">
        <f>VLOOKUP($G305,Programas!$T$2:$AD$92,9,0)</f>
        <v>GASTOS DE CONSUMO</v>
      </c>
      <c r="T305" s="15" t="str">
        <f>VLOOKUP($G305,Programas!$T$2:$AD$92,10,0)</f>
        <v>1</v>
      </c>
      <c r="U305" s="14">
        <v>2000000</v>
      </c>
      <c r="W305" s="19"/>
    </row>
    <row r="306" spans="1:23" hidden="1" x14ac:dyDescent="0.25">
      <c r="A306" s="15" t="str">
        <f t="shared" si="24"/>
        <v>0005-2</v>
      </c>
      <c r="B306" s="15" t="str">
        <f>VLOOKUP(A306,Programas!$I$2:$K$8,2,0)</f>
        <v>2 - Materiales y Suministros</v>
      </c>
      <c r="C306" s="15" t="str">
        <f t="shared" si="25"/>
        <v>0005-2-01</v>
      </c>
      <c r="D306" s="15" t="s">
        <v>846</v>
      </c>
      <c r="E306" s="15" t="str">
        <f>VLOOKUP(C306,Programas!$P$2:$Q$32,2,0)</f>
        <v>PRODUCTOS QUÍMICOS Y CONEXOS</v>
      </c>
      <c r="F306" s="111" t="s">
        <v>363</v>
      </c>
      <c r="G306" s="15" t="str">
        <f t="shared" si="26"/>
        <v>0005-2-01-01</v>
      </c>
      <c r="H306" s="15" t="str">
        <f t="shared" si="27"/>
        <v>2.01.01</v>
      </c>
      <c r="I306" s="15" t="str">
        <f>VLOOKUP(G306,Programas!$T$2:$V$94,3,0)</f>
        <v>Combustibles y lubricantes</v>
      </c>
      <c r="J306" s="15" t="str">
        <f t="shared" si="28"/>
        <v>09</v>
      </c>
      <c r="K306" s="15" t="str">
        <f t="shared" si="29"/>
        <v>15</v>
      </c>
      <c r="L306" s="15" t="str">
        <f>VLOOKUP(K306,Programas!$A$2:$B$21,2,0)</f>
        <v>01 Sistema de Emergencias 9-1-1</v>
      </c>
      <c r="M306" s="15" t="str">
        <f>VLOOKUP($G306,Programas!$T$2:$AD$92,3,0)</f>
        <v>Combustibles y lubricantes</v>
      </c>
      <c r="N306" s="15" t="str">
        <f>VLOOKUP($G306,Programas!$T$2:$AD$92,4,0)</f>
        <v>1.1.2</v>
      </c>
      <c r="O306" s="15" t="str">
        <f>VLOOKUP($G306,Programas!$T$2:$AD$92,5,0)</f>
        <v>ADQUISICIÓN DE BIENES Y SERVICIOS</v>
      </c>
      <c r="P306" s="15" t="str">
        <f>VLOOKUP($G306,Programas!$T$2:$AD$92,6,0)</f>
        <v>1.1.2</v>
      </c>
      <c r="Q306" s="15" t="str">
        <f>VLOOKUP($G306,Programas!$T$2:$AD$92,7,0)</f>
        <v>ADQUISICIÓN DE BIENES Y SERVICIOS</v>
      </c>
      <c r="R306" s="15" t="str">
        <f>VLOOKUP($G306,Programas!$T$2:$AD$92,8,0)</f>
        <v>1.1</v>
      </c>
      <c r="S306" s="15" t="str">
        <f>VLOOKUP($G306,Programas!$T$2:$AD$92,9,0)</f>
        <v>GASTOS DE CONSUMO</v>
      </c>
      <c r="T306" s="15" t="str">
        <f>VLOOKUP($G306,Programas!$T$2:$AD$92,10,0)</f>
        <v>1</v>
      </c>
      <c r="U306" s="14">
        <v>100000</v>
      </c>
      <c r="W306" s="19"/>
    </row>
    <row r="307" spans="1:23" hidden="1" x14ac:dyDescent="0.25">
      <c r="A307" s="15" t="str">
        <f t="shared" si="24"/>
        <v>0005-2</v>
      </c>
      <c r="B307" s="15" t="str">
        <f>VLOOKUP(A307,Programas!$I$2:$K$8,2,0)</f>
        <v>2 - Materiales y Suministros</v>
      </c>
      <c r="C307" s="15" t="str">
        <f t="shared" si="25"/>
        <v>0005-2-04</v>
      </c>
      <c r="D307" s="15" t="s">
        <v>847</v>
      </c>
      <c r="E307" s="15" t="str">
        <f>VLOOKUP(C307,Programas!$P$2:$Q$32,2,0)</f>
        <v>HERRAMIENTAS, REPUESTOS Y ACCESORIOS</v>
      </c>
      <c r="F307" s="109" t="s">
        <v>377</v>
      </c>
      <c r="G307" s="15" t="str">
        <f t="shared" si="26"/>
        <v>0005-2-04-02</v>
      </c>
      <c r="H307" s="15" t="str">
        <f t="shared" si="27"/>
        <v>2.04.02</v>
      </c>
      <c r="I307" s="15" t="str">
        <f>VLOOKUP(G307,Programas!$T$2:$V$94,3,0)</f>
        <v>Repuestos y accesorios</v>
      </c>
      <c r="J307" s="15" t="str">
        <f t="shared" si="28"/>
        <v>20</v>
      </c>
      <c r="K307" s="15" t="str">
        <f t="shared" si="29"/>
        <v>09</v>
      </c>
      <c r="L307" s="15" t="str">
        <f>VLOOKUP(K307,Programas!$A$2:$B$21,2,0)</f>
        <v>01 Sistema de Emergencias 9-1-1</v>
      </c>
      <c r="M307" s="15" t="str">
        <f>VLOOKUP($G307,Programas!$T$2:$AD$92,3,0)</f>
        <v>Repuestos y accesorios</v>
      </c>
      <c r="N307" s="15" t="str">
        <f>VLOOKUP($G307,Programas!$T$2:$AD$92,4,0)</f>
        <v>1.1.2</v>
      </c>
      <c r="O307" s="15" t="str">
        <f>VLOOKUP($G307,Programas!$T$2:$AD$92,5,0)</f>
        <v>ADQUISICIÓN DE BIENES Y SERVICIOS</v>
      </c>
      <c r="P307" s="15" t="str">
        <f>VLOOKUP($G307,Programas!$T$2:$AD$92,6,0)</f>
        <v>1.1.2</v>
      </c>
      <c r="Q307" s="15" t="str">
        <f>VLOOKUP($G307,Programas!$T$2:$AD$92,7,0)</f>
        <v>ADQUISICIÓN DE BIENES Y SERVICIOS</v>
      </c>
      <c r="R307" s="15" t="str">
        <f>VLOOKUP($G307,Programas!$T$2:$AD$92,8,0)</f>
        <v>1.1</v>
      </c>
      <c r="S307" s="15" t="str">
        <f>VLOOKUP($G307,Programas!$T$2:$AD$92,9,0)</f>
        <v>GASTOS DE CONSUMO</v>
      </c>
      <c r="T307" s="15" t="str">
        <f>VLOOKUP($G307,Programas!$T$2:$AD$92,10,0)</f>
        <v>1</v>
      </c>
      <c r="U307" s="14">
        <v>300000</v>
      </c>
      <c r="W307" s="19"/>
    </row>
    <row r="308" spans="1:23" hidden="1" x14ac:dyDescent="0.25">
      <c r="A308" s="15" t="str">
        <f t="shared" si="24"/>
        <v>0005-2</v>
      </c>
      <c r="B308" s="15" t="str">
        <f>VLOOKUP(A308,Programas!$I$2:$K$8,2,0)</f>
        <v>2 - Materiales y Suministros</v>
      </c>
      <c r="C308" s="15" t="str">
        <f t="shared" si="25"/>
        <v>0005-2-04</v>
      </c>
      <c r="D308" s="15" t="s">
        <v>847</v>
      </c>
      <c r="E308" s="15" t="str">
        <f>VLOOKUP(C308,Programas!$P$2:$Q$32,2,0)</f>
        <v>HERRAMIENTAS, REPUESTOS Y ACCESORIOS</v>
      </c>
      <c r="F308" s="109" t="s">
        <v>880</v>
      </c>
      <c r="G308" s="15" t="str">
        <f t="shared" si="26"/>
        <v>0005-2-04-02</v>
      </c>
      <c r="H308" s="15" t="str">
        <f t="shared" si="27"/>
        <v>2.04.02</v>
      </c>
      <c r="I308" s="15" t="str">
        <f>VLOOKUP(G308,Programas!$T$2:$V$94,3,0)</f>
        <v>Repuestos y accesorios</v>
      </c>
      <c r="J308" s="15" t="str">
        <f t="shared" si="28"/>
        <v>20</v>
      </c>
      <c r="K308" s="15" t="str">
        <f t="shared" si="29"/>
        <v>14</v>
      </c>
      <c r="L308" s="15" t="str">
        <f>VLOOKUP(K308,Programas!$A$2:$B$21,2,0)</f>
        <v>01 Sistema de Emergencias 9-1-1</v>
      </c>
      <c r="M308" s="15" t="str">
        <f>VLOOKUP($G308,Programas!$T$2:$AD$92,3,0)</f>
        <v>Repuestos y accesorios</v>
      </c>
      <c r="N308" s="15" t="str">
        <f>VLOOKUP($G308,Programas!$T$2:$AD$92,4,0)</f>
        <v>1.1.2</v>
      </c>
      <c r="O308" s="15" t="str">
        <f>VLOOKUP($G308,Programas!$T$2:$AD$92,5,0)</f>
        <v>ADQUISICIÓN DE BIENES Y SERVICIOS</v>
      </c>
      <c r="P308" s="15" t="str">
        <f>VLOOKUP($G308,Programas!$T$2:$AD$92,6,0)</f>
        <v>1.1.2</v>
      </c>
      <c r="Q308" s="15" t="str">
        <f>VLOOKUP($G308,Programas!$T$2:$AD$92,7,0)</f>
        <v>ADQUISICIÓN DE BIENES Y SERVICIOS</v>
      </c>
      <c r="R308" s="15" t="str">
        <f>VLOOKUP($G308,Programas!$T$2:$AD$92,8,0)</f>
        <v>1.1</v>
      </c>
      <c r="S308" s="15" t="str">
        <f>VLOOKUP($G308,Programas!$T$2:$AD$92,9,0)</f>
        <v>GASTOS DE CONSUMO</v>
      </c>
      <c r="T308" s="15" t="str">
        <f>VLOOKUP($G308,Programas!$T$2:$AD$92,10,0)</f>
        <v>1</v>
      </c>
      <c r="U308" s="14">
        <v>1832950</v>
      </c>
      <c r="W308" s="19"/>
    </row>
    <row r="309" spans="1:23" hidden="1" x14ac:dyDescent="0.25">
      <c r="A309" s="15" t="str">
        <f t="shared" si="24"/>
        <v>0005-2</v>
      </c>
      <c r="B309" s="15" t="str">
        <f>VLOOKUP(A309,Programas!$I$2:$K$8,2,0)</f>
        <v>2 - Materiales y Suministros</v>
      </c>
      <c r="C309" s="15" t="str">
        <f t="shared" si="25"/>
        <v>0005-2-04</v>
      </c>
      <c r="D309" s="15" t="s">
        <v>847</v>
      </c>
      <c r="E309" s="15" t="str">
        <f>VLOOKUP(C309,Programas!$P$2:$Q$32,2,0)</f>
        <v>HERRAMIENTAS, REPUESTOS Y ACCESORIOS</v>
      </c>
      <c r="F309" s="109" t="s">
        <v>378</v>
      </c>
      <c r="G309" s="15" t="str">
        <f t="shared" si="26"/>
        <v>0005-2-04-02</v>
      </c>
      <c r="H309" s="15" t="str">
        <f t="shared" si="27"/>
        <v>2.04.02</v>
      </c>
      <c r="I309" s="15" t="str">
        <f>VLOOKUP(G309,Programas!$T$2:$V$94,3,0)</f>
        <v>Repuestos y accesorios</v>
      </c>
      <c r="J309" s="15" t="str">
        <f t="shared" si="28"/>
        <v>20</v>
      </c>
      <c r="K309" s="15" t="str">
        <f t="shared" si="29"/>
        <v>15</v>
      </c>
      <c r="L309" s="15" t="str">
        <f>VLOOKUP(K309,Programas!$A$2:$B$21,2,0)</f>
        <v>01 Sistema de Emergencias 9-1-1</v>
      </c>
      <c r="M309" s="15" t="str">
        <f>VLOOKUP($G309,Programas!$T$2:$AD$92,3,0)</f>
        <v>Repuestos y accesorios</v>
      </c>
      <c r="N309" s="15" t="str">
        <f>VLOOKUP($G309,Programas!$T$2:$AD$92,4,0)</f>
        <v>1.1.2</v>
      </c>
      <c r="O309" s="15" t="str">
        <f>VLOOKUP($G309,Programas!$T$2:$AD$92,5,0)</f>
        <v>ADQUISICIÓN DE BIENES Y SERVICIOS</v>
      </c>
      <c r="P309" s="15" t="str">
        <f>VLOOKUP($G309,Programas!$T$2:$AD$92,6,0)</f>
        <v>1.1.2</v>
      </c>
      <c r="Q309" s="15" t="str">
        <f>VLOOKUP($G309,Programas!$T$2:$AD$92,7,0)</f>
        <v>ADQUISICIÓN DE BIENES Y SERVICIOS</v>
      </c>
      <c r="R309" s="15" t="str">
        <f>VLOOKUP($G309,Programas!$T$2:$AD$92,8,0)</f>
        <v>1.1</v>
      </c>
      <c r="S309" s="15" t="str">
        <f>VLOOKUP($G309,Programas!$T$2:$AD$92,9,0)</f>
        <v>GASTOS DE CONSUMO</v>
      </c>
      <c r="T309" s="15" t="str">
        <f>VLOOKUP($G309,Programas!$T$2:$AD$92,10,0)</f>
        <v>1</v>
      </c>
      <c r="U309" s="14">
        <v>1100000</v>
      </c>
      <c r="W309" s="19"/>
    </row>
    <row r="310" spans="1:23" hidden="1" x14ac:dyDescent="0.25">
      <c r="A310" s="15" t="str">
        <f t="shared" si="24"/>
        <v>0005-2</v>
      </c>
      <c r="B310" s="15" t="str">
        <f>VLOOKUP(A310,Programas!$I$2:$K$8,2,0)</f>
        <v>2 - Materiales y Suministros</v>
      </c>
      <c r="C310" s="15" t="str">
        <f t="shared" si="25"/>
        <v>0005-2-99</v>
      </c>
      <c r="D310" s="15" t="s">
        <v>848</v>
      </c>
      <c r="E310" s="15" t="str">
        <f>VLOOKUP(C310,Programas!$P$2:$Q$32,2,0)</f>
        <v>ÚTILES, MATERIALES Y SUMINISTROS DIVERSOS</v>
      </c>
      <c r="F310" s="111" t="s">
        <v>382</v>
      </c>
      <c r="G310" s="15" t="str">
        <f t="shared" si="26"/>
        <v>0005-2-99-01</v>
      </c>
      <c r="H310" s="15" t="str">
        <f t="shared" si="27"/>
        <v>2.99.01</v>
      </c>
      <c r="I310" s="15" t="str">
        <f>VLOOKUP(G310,Programas!$T$2:$V$94,3,0)</f>
        <v>Útiles y materiales de oficina y cómputo</v>
      </c>
      <c r="J310" s="15" t="str">
        <f t="shared" si="28"/>
        <v>32</v>
      </c>
      <c r="K310" s="15" t="str">
        <f t="shared" si="29"/>
        <v>08</v>
      </c>
      <c r="L310" s="15" t="str">
        <f>VLOOKUP(K310,Programas!$A$2:$B$21,2,0)</f>
        <v>01 Sistema de Emergencias 9-1-1</v>
      </c>
      <c r="M310" s="15" t="str">
        <f>VLOOKUP($G310,Programas!$T$2:$AD$92,3,0)</f>
        <v>Útiles y materiales de oficina y cómputo</v>
      </c>
      <c r="N310" s="15" t="str">
        <f>VLOOKUP($G310,Programas!$T$2:$AD$92,4,0)</f>
        <v>1.1.2</v>
      </c>
      <c r="O310" s="15" t="str">
        <f>VLOOKUP($G310,Programas!$T$2:$AD$92,5,0)</f>
        <v>ADQUISICIÓN DE BIENES Y SERVICIOS</v>
      </c>
      <c r="P310" s="15" t="str">
        <f>VLOOKUP($G310,Programas!$T$2:$AD$92,6,0)</f>
        <v>1.1.2</v>
      </c>
      <c r="Q310" s="15" t="str">
        <f>VLOOKUP($G310,Programas!$T$2:$AD$92,7,0)</f>
        <v>ADQUISICIÓN DE BIENES Y SERVICIOS</v>
      </c>
      <c r="R310" s="15" t="str">
        <f>VLOOKUP($G310,Programas!$T$2:$AD$92,8,0)</f>
        <v>1.1</v>
      </c>
      <c r="S310" s="15" t="str">
        <f>VLOOKUP($G310,Programas!$T$2:$AD$92,9,0)</f>
        <v>GASTOS DE CONSUMO</v>
      </c>
      <c r="T310" s="15" t="str">
        <f>VLOOKUP($G310,Programas!$T$2:$AD$92,10,0)</f>
        <v>1</v>
      </c>
      <c r="U310" s="14">
        <v>400000</v>
      </c>
      <c r="W310" s="19"/>
    </row>
    <row r="311" spans="1:23" hidden="1" x14ac:dyDescent="0.25">
      <c r="A311" s="15" t="str">
        <f t="shared" si="24"/>
        <v>0005-2</v>
      </c>
      <c r="B311" s="15" t="str">
        <f>VLOOKUP(A311,Programas!$I$2:$K$8,2,0)</f>
        <v>2 - Materiales y Suministros</v>
      </c>
      <c r="C311" s="15" t="str">
        <f t="shared" si="25"/>
        <v>0005-2-99</v>
      </c>
      <c r="D311" s="15" t="s">
        <v>848</v>
      </c>
      <c r="E311" s="15" t="str">
        <f>VLOOKUP(C311,Programas!$P$2:$Q$32,2,0)</f>
        <v>ÚTILES, MATERIALES Y SUMINISTROS DIVERSOS</v>
      </c>
      <c r="F311" s="111" t="s">
        <v>395</v>
      </c>
      <c r="G311" s="15" t="str">
        <f t="shared" si="26"/>
        <v>0005-2-99-02</v>
      </c>
      <c r="H311" s="15" t="str">
        <f t="shared" si="27"/>
        <v>2.99.02</v>
      </c>
      <c r="I311" s="15" t="str">
        <f>VLOOKUP(G311,Programas!$T$2:$V$94,3,0)</f>
        <v>Útiles y materiales médico, hospitalario y de investigación</v>
      </c>
      <c r="J311" s="15" t="str">
        <f t="shared" si="28"/>
        <v>31</v>
      </c>
      <c r="K311" s="15" t="str">
        <f t="shared" si="29"/>
        <v>07</v>
      </c>
      <c r="L311" s="15" t="str">
        <f>VLOOKUP(K311,Programas!$A$2:$B$21,2,0)</f>
        <v>01 Sistema de Emergencias 9-1-1</v>
      </c>
      <c r="M311" s="15" t="str">
        <f>VLOOKUP($G311,Programas!$T$2:$AD$92,3,0)</f>
        <v>Útiles y materiales médico, hospitalario y de investigación</v>
      </c>
      <c r="N311" s="15" t="str">
        <f>VLOOKUP($G311,Programas!$T$2:$AD$92,4,0)</f>
        <v>1.1.2</v>
      </c>
      <c r="O311" s="15" t="str">
        <f>VLOOKUP($G311,Programas!$T$2:$AD$92,5,0)</f>
        <v>ADQUISICIÓN DE BIENES Y SERVICIOS</v>
      </c>
      <c r="P311" s="15" t="str">
        <f>VLOOKUP($G311,Programas!$T$2:$AD$92,6,0)</f>
        <v>1.1.2</v>
      </c>
      <c r="Q311" s="15" t="str">
        <f>VLOOKUP($G311,Programas!$T$2:$AD$92,7,0)</f>
        <v>ADQUISICIÓN DE BIENES Y SERVICIOS</v>
      </c>
      <c r="R311" s="15" t="str">
        <f>VLOOKUP($G311,Programas!$T$2:$AD$92,8,0)</f>
        <v>1.1</v>
      </c>
      <c r="S311" s="15" t="str">
        <f>VLOOKUP($G311,Programas!$T$2:$AD$92,9,0)</f>
        <v>GASTOS DE CONSUMO</v>
      </c>
      <c r="T311" s="15" t="str">
        <f>VLOOKUP($G311,Programas!$T$2:$AD$92,10,0)</f>
        <v>1</v>
      </c>
      <c r="U311" s="144">
        <v>162370</v>
      </c>
      <c r="W311" s="19"/>
    </row>
    <row r="312" spans="1:23" hidden="1" x14ac:dyDescent="0.25">
      <c r="A312" s="15" t="str">
        <f t="shared" si="24"/>
        <v>0005-2</v>
      </c>
      <c r="B312" s="15" t="str">
        <f>VLOOKUP(A312,Programas!$I$2:$K$8,2,0)</f>
        <v>2 - Materiales y Suministros</v>
      </c>
      <c r="C312" s="15" t="str">
        <f t="shared" si="25"/>
        <v>0005-2-99</v>
      </c>
      <c r="D312" s="15" t="s">
        <v>848</v>
      </c>
      <c r="E312" s="15" t="str">
        <f>VLOOKUP(C312,Programas!$P$2:$Q$32,2,0)</f>
        <v>ÚTILES, MATERIALES Y SUMINISTROS DIVERSOS</v>
      </c>
      <c r="F312" s="109" t="s">
        <v>400</v>
      </c>
      <c r="G312" s="15" t="str">
        <f t="shared" si="26"/>
        <v>0005-2-99-03</v>
      </c>
      <c r="H312" s="15" t="str">
        <f t="shared" si="27"/>
        <v>2.99.03</v>
      </c>
      <c r="I312" s="15" t="str">
        <f>VLOOKUP(G312,Programas!$T$2:$V$94,3,0)</f>
        <v>Productos de papel, cartón e impresos</v>
      </c>
      <c r="J312" s="15" t="str">
        <f t="shared" si="28"/>
        <v>32</v>
      </c>
      <c r="K312" s="15" t="str">
        <f t="shared" si="29"/>
        <v>08</v>
      </c>
      <c r="L312" s="15" t="str">
        <f>VLOOKUP(K312,Programas!$A$2:$B$21,2,0)</f>
        <v>01 Sistema de Emergencias 9-1-1</v>
      </c>
      <c r="M312" s="15" t="str">
        <f>VLOOKUP($G312,Programas!$T$2:$AD$92,3,0)</f>
        <v>Productos de papel, cartón e impresos</v>
      </c>
      <c r="N312" s="15" t="str">
        <f>VLOOKUP($G312,Programas!$T$2:$AD$92,4,0)</f>
        <v>1.1.2</v>
      </c>
      <c r="O312" s="15" t="str">
        <f>VLOOKUP($G312,Programas!$T$2:$AD$92,5,0)</f>
        <v>ADQUISICIÓN DE BIENES Y SERVICIOS</v>
      </c>
      <c r="P312" s="15" t="str">
        <f>VLOOKUP($G312,Programas!$T$2:$AD$92,6,0)</f>
        <v>1.1.2</v>
      </c>
      <c r="Q312" s="15" t="str">
        <f>VLOOKUP($G312,Programas!$T$2:$AD$92,7,0)</f>
        <v>ADQUISICIÓN DE BIENES Y SERVICIOS</v>
      </c>
      <c r="R312" s="15" t="str">
        <f>VLOOKUP($G312,Programas!$T$2:$AD$92,8,0)</f>
        <v>1.1</v>
      </c>
      <c r="S312" s="15" t="str">
        <f>VLOOKUP($G312,Programas!$T$2:$AD$92,9,0)</f>
        <v>GASTOS DE CONSUMO</v>
      </c>
      <c r="T312" s="15" t="str">
        <f>VLOOKUP($G312,Programas!$T$2:$AD$92,10,0)</f>
        <v>1</v>
      </c>
      <c r="U312" s="14">
        <v>800000</v>
      </c>
      <c r="W312" s="19"/>
    </row>
    <row r="313" spans="1:23" hidden="1" x14ac:dyDescent="0.25">
      <c r="A313" s="15" t="str">
        <f t="shared" si="24"/>
        <v>0005-2</v>
      </c>
      <c r="B313" s="15" t="str">
        <f>VLOOKUP(A313,Programas!$I$2:$K$8,2,0)</f>
        <v>2 - Materiales y Suministros</v>
      </c>
      <c r="C313" s="15" t="str">
        <f t="shared" si="25"/>
        <v>0005-2-99</v>
      </c>
      <c r="D313" s="15" t="s">
        <v>848</v>
      </c>
      <c r="E313" s="15" t="str">
        <f>VLOOKUP(C313,Programas!$P$2:$Q$32,2,0)</f>
        <v>ÚTILES, MATERIALES Y SUMINISTROS DIVERSOS</v>
      </c>
      <c r="F313" s="109" t="s">
        <v>881</v>
      </c>
      <c r="G313" s="15" t="str">
        <f t="shared" si="26"/>
        <v>0005-2-99-03</v>
      </c>
      <c r="H313" s="15" t="str">
        <f t="shared" si="27"/>
        <v>2.99.03</v>
      </c>
      <c r="I313" s="15" t="str">
        <f>VLOOKUP(G313,Programas!$T$2:$V$94,3,0)</f>
        <v>Productos de papel, cartón e impresos</v>
      </c>
      <c r="J313" s="15" t="str">
        <f t="shared" si="28"/>
        <v>61</v>
      </c>
      <c r="K313" s="15" t="str">
        <f t="shared" si="29"/>
        <v>02</v>
      </c>
      <c r="L313" s="15" t="str">
        <f>VLOOKUP(K313,Programas!$A$2:$B$21,2,0)</f>
        <v>01 Sistema de Emergencias 9-1-1</v>
      </c>
      <c r="M313" s="15" t="str">
        <f>VLOOKUP($G313,Programas!$T$2:$AD$92,3,0)</f>
        <v>Productos de papel, cartón e impresos</v>
      </c>
      <c r="N313" s="15" t="str">
        <f>VLOOKUP($G313,Programas!$T$2:$AD$92,4,0)</f>
        <v>1.1.2</v>
      </c>
      <c r="O313" s="15" t="str">
        <f>VLOOKUP($G313,Programas!$T$2:$AD$92,5,0)</f>
        <v>ADQUISICIÓN DE BIENES Y SERVICIOS</v>
      </c>
      <c r="P313" s="15" t="str">
        <f>VLOOKUP($G313,Programas!$T$2:$AD$92,6,0)</f>
        <v>1.1.2</v>
      </c>
      <c r="Q313" s="15" t="str">
        <f>VLOOKUP($G313,Programas!$T$2:$AD$92,7,0)</f>
        <v>ADQUISICIÓN DE BIENES Y SERVICIOS</v>
      </c>
      <c r="R313" s="15" t="str">
        <f>VLOOKUP($G313,Programas!$T$2:$AD$92,8,0)</f>
        <v>1.1</v>
      </c>
      <c r="S313" s="15" t="str">
        <f>VLOOKUP($G313,Programas!$T$2:$AD$92,9,0)</f>
        <v>GASTOS DE CONSUMO</v>
      </c>
      <c r="T313" s="15" t="str">
        <f>VLOOKUP($G313,Programas!$T$2:$AD$92,10,0)</f>
        <v>1</v>
      </c>
      <c r="U313" s="14">
        <v>5000000</v>
      </c>
      <c r="W313" s="19"/>
    </row>
    <row r="314" spans="1:23" hidden="1" x14ac:dyDescent="0.25">
      <c r="A314" s="15" t="str">
        <f t="shared" si="24"/>
        <v>0005-2</v>
      </c>
      <c r="B314" s="15" t="str">
        <f>VLOOKUP(A314,Programas!$I$2:$K$8,2,0)</f>
        <v>2 - Materiales y Suministros</v>
      </c>
      <c r="C314" s="15" t="str">
        <f t="shared" si="25"/>
        <v>0005-2-99</v>
      </c>
      <c r="D314" s="15" t="s">
        <v>848</v>
      </c>
      <c r="E314" s="15" t="str">
        <f>VLOOKUP(C314,Programas!$P$2:$Q$32,2,0)</f>
        <v>ÚTILES, MATERIALES Y SUMINISTROS DIVERSOS</v>
      </c>
      <c r="F314" s="109" t="s">
        <v>882</v>
      </c>
      <c r="G314" s="15" t="str">
        <f t="shared" si="26"/>
        <v>0005-2-99-03</v>
      </c>
      <c r="H314" s="15" t="str">
        <f t="shared" si="27"/>
        <v>2.99.03</v>
      </c>
      <c r="I314" s="15" t="str">
        <f>VLOOKUP(G314,Programas!$T$2:$V$94,3,0)</f>
        <v>Productos de papel, cartón e impresos</v>
      </c>
      <c r="J314" s="15" t="str">
        <f t="shared" si="28"/>
        <v>61</v>
      </c>
      <c r="K314" s="15" t="str">
        <f t="shared" si="29"/>
        <v>04</v>
      </c>
      <c r="L314" s="15" t="str">
        <f>VLOOKUP(K314,Programas!$A$2:$B$21,2,0)</f>
        <v>01 Sistema de Emergencias 9-1-1</v>
      </c>
      <c r="M314" s="15" t="str">
        <f>VLOOKUP($G314,Programas!$T$2:$AD$92,3,0)</f>
        <v>Productos de papel, cartón e impresos</v>
      </c>
      <c r="N314" s="15" t="str">
        <f>VLOOKUP($G314,Programas!$T$2:$AD$92,4,0)</f>
        <v>1.1.2</v>
      </c>
      <c r="O314" s="15" t="str">
        <f>VLOOKUP($G314,Programas!$T$2:$AD$92,5,0)</f>
        <v>ADQUISICIÓN DE BIENES Y SERVICIOS</v>
      </c>
      <c r="P314" s="15" t="str">
        <f>VLOOKUP($G314,Programas!$T$2:$AD$92,6,0)</f>
        <v>1.1.2</v>
      </c>
      <c r="Q314" s="15" t="str">
        <f>VLOOKUP($G314,Programas!$T$2:$AD$92,7,0)</f>
        <v>ADQUISICIÓN DE BIENES Y SERVICIOS</v>
      </c>
      <c r="R314" s="15" t="str">
        <f>VLOOKUP($G314,Programas!$T$2:$AD$92,8,0)</f>
        <v>1.1</v>
      </c>
      <c r="S314" s="15" t="str">
        <f>VLOOKUP($G314,Programas!$T$2:$AD$92,9,0)</f>
        <v>GASTOS DE CONSUMO</v>
      </c>
      <c r="T314" s="15" t="str">
        <f>VLOOKUP($G314,Programas!$T$2:$AD$92,10,0)</f>
        <v>1</v>
      </c>
      <c r="U314" s="14">
        <v>400000</v>
      </c>
      <c r="W314" s="19"/>
    </row>
    <row r="315" spans="1:23" hidden="1" x14ac:dyDescent="0.25">
      <c r="A315" s="15" t="str">
        <f t="shared" si="24"/>
        <v>0005-2</v>
      </c>
      <c r="B315" s="15" t="str">
        <f>VLOOKUP(A315,Programas!$I$2:$K$8,2,0)</f>
        <v>2 - Materiales y Suministros</v>
      </c>
      <c r="C315" s="15" t="str">
        <f t="shared" si="25"/>
        <v>0005-2-99</v>
      </c>
      <c r="D315" s="15" t="s">
        <v>848</v>
      </c>
      <c r="E315" s="15" t="str">
        <f>VLOOKUP(C315,Programas!$P$2:$Q$32,2,0)</f>
        <v>ÚTILES, MATERIALES Y SUMINISTROS DIVERSOS</v>
      </c>
      <c r="F315" s="111" t="s">
        <v>883</v>
      </c>
      <c r="G315" s="15" t="str">
        <f t="shared" si="26"/>
        <v>0005-2-99-04</v>
      </c>
      <c r="H315" s="15" t="str">
        <f t="shared" si="27"/>
        <v>2.99.04</v>
      </c>
      <c r="I315" s="15" t="str">
        <f>VLOOKUP(G315,Programas!$T$2:$V$94,3,0)</f>
        <v>Textiles y vestuario</v>
      </c>
      <c r="J315" s="15" t="str">
        <f t="shared" si="28"/>
        <v>16</v>
      </c>
      <c r="K315" s="15" t="str">
        <f t="shared" si="29"/>
        <v>09</v>
      </c>
      <c r="L315" s="15" t="str">
        <f>VLOOKUP(K315,Programas!$A$2:$B$21,2,0)</f>
        <v>01 Sistema de Emergencias 9-1-1</v>
      </c>
      <c r="M315" s="15" t="str">
        <f>VLOOKUP($G315,Programas!$T$2:$AD$92,3,0)</f>
        <v>Textiles y vestuario</v>
      </c>
      <c r="N315" s="15" t="str">
        <f>VLOOKUP($G315,Programas!$T$2:$AD$92,4,0)</f>
        <v>1.1.2</v>
      </c>
      <c r="O315" s="15" t="str">
        <f>VLOOKUP($G315,Programas!$T$2:$AD$92,5,0)</f>
        <v>ADQUISICIÓN DE BIENES Y SERVICIOS</v>
      </c>
      <c r="P315" s="15" t="str">
        <f>VLOOKUP($G315,Programas!$T$2:$AD$92,6,0)</f>
        <v>1.1.2</v>
      </c>
      <c r="Q315" s="15" t="str">
        <f>VLOOKUP($G315,Programas!$T$2:$AD$92,7,0)</f>
        <v>ADQUISICIÓN DE BIENES Y SERVICIOS</v>
      </c>
      <c r="R315" s="15" t="str">
        <f>VLOOKUP($G315,Programas!$T$2:$AD$92,8,0)</f>
        <v>1.1</v>
      </c>
      <c r="S315" s="15" t="str">
        <f>VLOOKUP($G315,Programas!$T$2:$AD$92,9,0)</f>
        <v>GASTOS DE CONSUMO</v>
      </c>
      <c r="T315" s="15" t="str">
        <f>VLOOKUP($G315,Programas!$T$2:$AD$92,10,0)</f>
        <v>1</v>
      </c>
      <c r="U315" s="14">
        <v>20000</v>
      </c>
      <c r="W315" s="19"/>
    </row>
    <row r="316" spans="1:23" hidden="1" x14ac:dyDescent="0.25">
      <c r="A316" s="15" t="str">
        <f t="shared" si="24"/>
        <v>0005-2</v>
      </c>
      <c r="B316" s="15" t="str">
        <f>VLOOKUP(A316,Programas!$I$2:$K$8,2,0)</f>
        <v>2 - Materiales y Suministros</v>
      </c>
      <c r="C316" s="15" t="str">
        <f t="shared" si="25"/>
        <v>0005-2-99</v>
      </c>
      <c r="D316" s="15" t="s">
        <v>848</v>
      </c>
      <c r="E316" s="15" t="str">
        <f>VLOOKUP(C316,Programas!$P$2:$Q$32,2,0)</f>
        <v>ÚTILES, MATERIALES Y SUMINISTROS DIVERSOS</v>
      </c>
      <c r="F316" s="111" t="s">
        <v>826</v>
      </c>
      <c r="G316" s="15" t="str">
        <f t="shared" si="26"/>
        <v>0005-2-99-04</v>
      </c>
      <c r="H316" s="15" t="str">
        <f t="shared" si="27"/>
        <v>2.99.04</v>
      </c>
      <c r="I316" s="15" t="str">
        <f>VLOOKUP(G316,Programas!$T$2:$V$94,3,0)</f>
        <v>Textiles y vestuario</v>
      </c>
      <c r="J316" s="15" t="str">
        <f t="shared" si="28"/>
        <v>26</v>
      </c>
      <c r="K316" s="15" t="str">
        <f t="shared" si="29"/>
        <v>02</v>
      </c>
      <c r="L316" s="15" t="str">
        <f>VLOOKUP(K316,Programas!$A$2:$B$21,2,0)</f>
        <v>01 Sistema de Emergencias 9-1-1</v>
      </c>
      <c r="M316" s="15" t="str">
        <f>VLOOKUP($G316,Programas!$T$2:$AD$92,3,0)</f>
        <v>Textiles y vestuario</v>
      </c>
      <c r="N316" s="15" t="str">
        <f>VLOOKUP($G316,Programas!$T$2:$AD$92,4,0)</f>
        <v>1.1.2</v>
      </c>
      <c r="O316" s="15" t="str">
        <f>VLOOKUP($G316,Programas!$T$2:$AD$92,5,0)</f>
        <v>ADQUISICIÓN DE BIENES Y SERVICIOS</v>
      </c>
      <c r="P316" s="15" t="str">
        <f>VLOOKUP($G316,Programas!$T$2:$AD$92,6,0)</f>
        <v>1.1.2</v>
      </c>
      <c r="Q316" s="15" t="str">
        <f>VLOOKUP($G316,Programas!$T$2:$AD$92,7,0)</f>
        <v>ADQUISICIÓN DE BIENES Y SERVICIOS</v>
      </c>
      <c r="R316" s="15" t="str">
        <f>VLOOKUP($G316,Programas!$T$2:$AD$92,8,0)</f>
        <v>1.1</v>
      </c>
      <c r="S316" s="15" t="str">
        <f>VLOOKUP($G316,Programas!$T$2:$AD$92,9,0)</f>
        <v>GASTOS DE CONSUMO</v>
      </c>
      <c r="T316" s="15" t="str">
        <f>VLOOKUP($G316,Programas!$T$2:$AD$92,10,0)</f>
        <v>1</v>
      </c>
      <c r="U316" s="14">
        <v>3794862.05</v>
      </c>
      <c r="W316" s="19"/>
    </row>
    <row r="317" spans="1:23" hidden="1" x14ac:dyDescent="0.25">
      <c r="A317" s="15" t="str">
        <f t="shared" si="24"/>
        <v>0005-6</v>
      </c>
      <c r="B317" s="15" t="str">
        <f>VLOOKUP(A317,Programas!$I$2:$K$8,2,0)</f>
        <v>6 - Tranferencias Corrientes</v>
      </c>
      <c r="C317" s="15" t="str">
        <f t="shared" si="25"/>
        <v>0005-6-03</v>
      </c>
      <c r="D317" s="15" t="s">
        <v>851</v>
      </c>
      <c r="E317" s="15" t="str">
        <f>VLOOKUP(C317,Programas!$P$2:$Q$32,2,0)</f>
        <v>PRESTACIONES</v>
      </c>
      <c r="F317" s="111" t="s">
        <v>416</v>
      </c>
      <c r="G317" s="15" t="str">
        <f t="shared" si="26"/>
        <v>0005-6-03-01</v>
      </c>
      <c r="H317" s="15" t="str">
        <f t="shared" si="27"/>
        <v>6.03.01</v>
      </c>
      <c r="I317" s="15" t="str">
        <f>VLOOKUP(G317,Programas!$T$2:$V$94,3,0)</f>
        <v>Prestaciones legales</v>
      </c>
      <c r="J317" s="15" t="str">
        <f t="shared" si="28"/>
        <v>01</v>
      </c>
      <c r="K317" s="15" t="str">
        <f t="shared" si="29"/>
        <v>02</v>
      </c>
      <c r="L317" s="15" t="str">
        <f>VLOOKUP(K317,Programas!$A$2:$B$21,2,0)</f>
        <v>01 Sistema de Emergencias 9-1-1</v>
      </c>
      <c r="M317" s="15" t="str">
        <f>VLOOKUP($G317,Programas!$T$2:$AD$92,3,0)</f>
        <v>Prestaciones legales</v>
      </c>
      <c r="N317" s="15" t="str">
        <f>VLOOKUP($G317,Programas!$T$2:$AD$92,4,0)</f>
        <v>1.3.2</v>
      </c>
      <c r="O317" s="15" t="str">
        <f>VLOOKUP($G317,Programas!$T$2:$AD$92,5,0)</f>
        <v>Transferencias corrientes al Sector Privado</v>
      </c>
      <c r="P317" s="15" t="str">
        <f>VLOOKUP($G317,Programas!$T$2:$AD$92,6,0)</f>
        <v>1.3.2</v>
      </c>
      <c r="Q317" s="15" t="str">
        <f>VLOOKUP($G317,Programas!$T$2:$AD$92,7,0)</f>
        <v>Transferencias corrientes al Sector Privado</v>
      </c>
      <c r="R317" s="15" t="str">
        <f>VLOOKUP($G317,Programas!$T$2:$AD$92,8,0)</f>
        <v>1.3</v>
      </c>
      <c r="S317" s="15" t="str">
        <f>VLOOKUP($G317,Programas!$T$2:$AD$92,9,0)</f>
        <v>TRANSFERENCIAS CORRIENTES</v>
      </c>
      <c r="T317" s="15" t="str">
        <f>VLOOKUP($G317,Programas!$T$2:$AD$92,10,0)</f>
        <v>1</v>
      </c>
      <c r="U317" s="14">
        <v>636980.11</v>
      </c>
      <c r="W317" s="19"/>
    </row>
    <row r="318" spans="1:23" hidden="1" x14ac:dyDescent="0.25">
      <c r="A318" s="15" t="str">
        <f t="shared" si="24"/>
        <v>0005-6</v>
      </c>
      <c r="B318" s="15" t="str">
        <f>VLOOKUP(A318,Programas!$I$2:$K$8,2,0)</f>
        <v>6 - Tranferencias Corrientes</v>
      </c>
      <c r="C318" s="15" t="str">
        <f t="shared" si="25"/>
        <v>0005-6-03</v>
      </c>
      <c r="D318" s="15" t="s">
        <v>851</v>
      </c>
      <c r="E318" s="15" t="str">
        <f>VLOOKUP(C318,Programas!$P$2:$Q$32,2,0)</f>
        <v>PRESTACIONES</v>
      </c>
      <c r="F318" s="111" t="s">
        <v>417</v>
      </c>
      <c r="G318" s="15" t="str">
        <f t="shared" si="26"/>
        <v>0005-6-03-01</v>
      </c>
      <c r="H318" s="15" t="str">
        <f t="shared" si="27"/>
        <v>6.03.01</v>
      </c>
      <c r="I318" s="15" t="str">
        <f>VLOOKUP(G318,Programas!$T$2:$V$94,3,0)</f>
        <v>Prestaciones legales</v>
      </c>
      <c r="J318" s="15" t="str">
        <f t="shared" si="28"/>
        <v>01</v>
      </c>
      <c r="K318" s="15" t="str">
        <f t="shared" si="29"/>
        <v>03</v>
      </c>
      <c r="L318" s="15" t="str">
        <f>VLOOKUP(K318,Programas!$A$2:$B$21,2,0)</f>
        <v>01 Sistema de Emergencias 9-1-1</v>
      </c>
      <c r="M318" s="15" t="str">
        <f>VLOOKUP($G318,Programas!$T$2:$AD$92,3,0)</f>
        <v>Prestaciones legales</v>
      </c>
      <c r="N318" s="15" t="str">
        <f>VLOOKUP($G318,Programas!$T$2:$AD$92,4,0)</f>
        <v>1.3.2</v>
      </c>
      <c r="O318" s="15" t="str">
        <f>VLOOKUP($G318,Programas!$T$2:$AD$92,5,0)</f>
        <v>Transferencias corrientes al Sector Privado</v>
      </c>
      <c r="P318" s="15" t="str">
        <f>VLOOKUP($G318,Programas!$T$2:$AD$92,6,0)</f>
        <v>1.3.2</v>
      </c>
      <c r="Q318" s="15" t="str">
        <f>VLOOKUP($G318,Programas!$T$2:$AD$92,7,0)</f>
        <v>Transferencias corrientes al Sector Privado</v>
      </c>
      <c r="R318" s="15" t="str">
        <f>VLOOKUP($G318,Programas!$T$2:$AD$92,8,0)</f>
        <v>1.3</v>
      </c>
      <c r="S318" s="15" t="str">
        <f>VLOOKUP($G318,Programas!$T$2:$AD$92,9,0)</f>
        <v>TRANSFERENCIAS CORRIENTES</v>
      </c>
      <c r="T318" s="15" t="str">
        <f>VLOOKUP($G318,Programas!$T$2:$AD$92,10,0)</f>
        <v>1</v>
      </c>
      <c r="U318" s="14">
        <v>1229026.6000000001</v>
      </c>
      <c r="W318" s="19"/>
    </row>
    <row r="319" spans="1:23" hidden="1" x14ac:dyDescent="0.25">
      <c r="A319" s="15" t="str">
        <f t="shared" si="24"/>
        <v>0005-6</v>
      </c>
      <c r="B319" s="15" t="str">
        <f>VLOOKUP(A319,Programas!$I$2:$K$8,2,0)</f>
        <v>6 - Tranferencias Corrientes</v>
      </c>
      <c r="C319" s="15" t="str">
        <f t="shared" si="25"/>
        <v>0005-6-03</v>
      </c>
      <c r="D319" s="15" t="s">
        <v>851</v>
      </c>
      <c r="E319" s="15" t="str">
        <f>VLOOKUP(C319,Programas!$P$2:$Q$32,2,0)</f>
        <v>PRESTACIONES</v>
      </c>
      <c r="F319" s="111" t="s">
        <v>418</v>
      </c>
      <c r="G319" s="15" t="str">
        <f t="shared" si="26"/>
        <v>0005-6-03-01</v>
      </c>
      <c r="H319" s="15" t="str">
        <f t="shared" si="27"/>
        <v>6.03.01</v>
      </c>
      <c r="I319" s="15" t="str">
        <f>VLOOKUP(G319,Programas!$T$2:$V$94,3,0)</f>
        <v>Prestaciones legales</v>
      </c>
      <c r="J319" s="15" t="str">
        <f t="shared" si="28"/>
        <v>01</v>
      </c>
      <c r="K319" s="15" t="str">
        <f t="shared" si="29"/>
        <v>04</v>
      </c>
      <c r="L319" s="15" t="str">
        <f>VLOOKUP(K319,Programas!$A$2:$B$21,2,0)</f>
        <v>01 Sistema de Emergencias 9-1-1</v>
      </c>
      <c r="M319" s="15" t="str">
        <f>VLOOKUP($G319,Programas!$T$2:$AD$92,3,0)</f>
        <v>Prestaciones legales</v>
      </c>
      <c r="N319" s="15" t="str">
        <f>VLOOKUP($G319,Programas!$T$2:$AD$92,4,0)</f>
        <v>1.3.2</v>
      </c>
      <c r="O319" s="15" t="str">
        <f>VLOOKUP($G319,Programas!$T$2:$AD$92,5,0)</f>
        <v>Transferencias corrientes al Sector Privado</v>
      </c>
      <c r="P319" s="15" t="str">
        <f>VLOOKUP($G319,Programas!$T$2:$AD$92,6,0)</f>
        <v>1.3.2</v>
      </c>
      <c r="Q319" s="15" t="str">
        <f>VLOOKUP($G319,Programas!$T$2:$AD$92,7,0)</f>
        <v>Transferencias corrientes al Sector Privado</v>
      </c>
      <c r="R319" s="15" t="str">
        <f>VLOOKUP($G319,Programas!$T$2:$AD$92,8,0)</f>
        <v>1.3</v>
      </c>
      <c r="S319" s="15" t="str">
        <f>VLOOKUP($G319,Programas!$T$2:$AD$92,9,0)</f>
        <v>TRANSFERENCIAS CORRIENTES</v>
      </c>
      <c r="T319" s="15" t="str">
        <f>VLOOKUP($G319,Programas!$T$2:$AD$92,10,0)</f>
        <v>1</v>
      </c>
      <c r="U319" s="14">
        <v>1766517.98</v>
      </c>
      <c r="W319" s="19"/>
    </row>
    <row r="320" spans="1:23" hidden="1" x14ac:dyDescent="0.25">
      <c r="A320" s="15" t="str">
        <f t="shared" si="24"/>
        <v>0005-6</v>
      </c>
      <c r="B320" s="15" t="str">
        <f>VLOOKUP(A320,Programas!$I$2:$K$8,2,0)</f>
        <v>6 - Tranferencias Corrientes</v>
      </c>
      <c r="C320" s="15" t="str">
        <f t="shared" si="25"/>
        <v>0005-6-03</v>
      </c>
      <c r="D320" s="15" t="s">
        <v>851</v>
      </c>
      <c r="E320" s="15" t="str">
        <f>VLOOKUP(C320,Programas!$P$2:$Q$32,2,0)</f>
        <v>PRESTACIONES</v>
      </c>
      <c r="F320" s="111" t="s">
        <v>419</v>
      </c>
      <c r="G320" s="15" t="str">
        <f t="shared" si="26"/>
        <v>0005-6-03-01</v>
      </c>
      <c r="H320" s="15" t="str">
        <f t="shared" si="27"/>
        <v>6.03.01</v>
      </c>
      <c r="I320" s="15" t="str">
        <f>VLOOKUP(G320,Programas!$T$2:$V$94,3,0)</f>
        <v>Prestaciones legales</v>
      </c>
      <c r="J320" s="15" t="str">
        <f t="shared" si="28"/>
        <v>01</v>
      </c>
      <c r="K320" s="15" t="str">
        <f t="shared" si="29"/>
        <v>07</v>
      </c>
      <c r="L320" s="15" t="str">
        <f>VLOOKUP(K320,Programas!$A$2:$B$21,2,0)</f>
        <v>01 Sistema de Emergencias 9-1-1</v>
      </c>
      <c r="M320" s="15" t="str">
        <f>VLOOKUP($G320,Programas!$T$2:$AD$92,3,0)</f>
        <v>Prestaciones legales</v>
      </c>
      <c r="N320" s="15" t="str">
        <f>VLOOKUP($G320,Programas!$T$2:$AD$92,4,0)</f>
        <v>1.3.2</v>
      </c>
      <c r="O320" s="15" t="str">
        <f>VLOOKUP($G320,Programas!$T$2:$AD$92,5,0)</f>
        <v>Transferencias corrientes al Sector Privado</v>
      </c>
      <c r="P320" s="15" t="str">
        <f>VLOOKUP($G320,Programas!$T$2:$AD$92,6,0)</f>
        <v>1.3.2</v>
      </c>
      <c r="Q320" s="15" t="str">
        <f>VLOOKUP($G320,Programas!$T$2:$AD$92,7,0)</f>
        <v>Transferencias corrientes al Sector Privado</v>
      </c>
      <c r="R320" s="15" t="str">
        <f>VLOOKUP($G320,Programas!$T$2:$AD$92,8,0)</f>
        <v>1.3</v>
      </c>
      <c r="S320" s="15" t="str">
        <f>VLOOKUP($G320,Programas!$T$2:$AD$92,9,0)</f>
        <v>TRANSFERENCIAS CORRIENTES</v>
      </c>
      <c r="T320" s="15" t="str">
        <f>VLOOKUP($G320,Programas!$T$2:$AD$92,10,0)</f>
        <v>1</v>
      </c>
      <c r="U320" s="14">
        <v>2711620.47</v>
      </c>
      <c r="W320" s="19"/>
    </row>
    <row r="321" spans="1:23" hidden="1" x14ac:dyDescent="0.25">
      <c r="A321" s="15" t="str">
        <f t="shared" si="24"/>
        <v>0005-6</v>
      </c>
      <c r="B321" s="15" t="str">
        <f>VLOOKUP(A321,Programas!$I$2:$K$8,2,0)</f>
        <v>6 - Tranferencias Corrientes</v>
      </c>
      <c r="C321" s="15" t="str">
        <f t="shared" si="25"/>
        <v>0005-6-03</v>
      </c>
      <c r="D321" s="15" t="s">
        <v>851</v>
      </c>
      <c r="E321" s="15" t="str">
        <f>VLOOKUP(C321,Programas!$P$2:$Q$32,2,0)</f>
        <v>PRESTACIONES</v>
      </c>
      <c r="F321" s="111" t="s">
        <v>420</v>
      </c>
      <c r="G321" s="15" t="str">
        <f t="shared" si="26"/>
        <v>0005-6-03-01</v>
      </c>
      <c r="H321" s="15" t="str">
        <f t="shared" si="27"/>
        <v>6.03.01</v>
      </c>
      <c r="I321" s="15" t="str">
        <f>VLOOKUP(G321,Programas!$T$2:$V$94,3,0)</f>
        <v>Prestaciones legales</v>
      </c>
      <c r="J321" s="15" t="str">
        <f t="shared" si="28"/>
        <v>01</v>
      </c>
      <c r="K321" s="15" t="str">
        <f t="shared" si="29"/>
        <v>08</v>
      </c>
      <c r="L321" s="15" t="str">
        <f>VLOOKUP(K321,Programas!$A$2:$B$21,2,0)</f>
        <v>01 Sistema de Emergencias 9-1-1</v>
      </c>
      <c r="M321" s="15" t="str">
        <f>VLOOKUP($G321,Programas!$T$2:$AD$92,3,0)</f>
        <v>Prestaciones legales</v>
      </c>
      <c r="N321" s="15" t="str">
        <f>VLOOKUP($G321,Programas!$T$2:$AD$92,4,0)</f>
        <v>1.3.2</v>
      </c>
      <c r="O321" s="15" t="str">
        <f>VLOOKUP($G321,Programas!$T$2:$AD$92,5,0)</f>
        <v>Transferencias corrientes al Sector Privado</v>
      </c>
      <c r="P321" s="15" t="str">
        <f>VLOOKUP($G321,Programas!$T$2:$AD$92,6,0)</f>
        <v>1.3.2</v>
      </c>
      <c r="Q321" s="15" t="str">
        <f>VLOOKUP($G321,Programas!$T$2:$AD$92,7,0)</f>
        <v>Transferencias corrientes al Sector Privado</v>
      </c>
      <c r="R321" s="15" t="str">
        <f>VLOOKUP($G321,Programas!$T$2:$AD$92,8,0)</f>
        <v>1.3</v>
      </c>
      <c r="S321" s="15" t="str">
        <f>VLOOKUP($G321,Programas!$T$2:$AD$92,9,0)</f>
        <v>TRANSFERENCIAS CORRIENTES</v>
      </c>
      <c r="T321" s="15" t="str">
        <f>VLOOKUP($G321,Programas!$T$2:$AD$92,10,0)</f>
        <v>1</v>
      </c>
      <c r="U321" s="14">
        <v>2736266.71</v>
      </c>
      <c r="W321" s="19"/>
    </row>
    <row r="322" spans="1:23" hidden="1" x14ac:dyDescent="0.25">
      <c r="A322" s="15" t="str">
        <f t="shared" si="24"/>
        <v>0005-6</v>
      </c>
      <c r="B322" s="15" t="str">
        <f>VLOOKUP(A322,Programas!$I$2:$K$8,2,0)</f>
        <v>6 - Tranferencias Corrientes</v>
      </c>
      <c r="C322" s="15" t="str">
        <f t="shared" si="25"/>
        <v>0005-6-03</v>
      </c>
      <c r="D322" s="15" t="s">
        <v>851</v>
      </c>
      <c r="E322" s="15" t="str">
        <f>VLOOKUP(C322,Programas!$P$2:$Q$32,2,0)</f>
        <v>PRESTACIONES</v>
      </c>
      <c r="F322" s="111" t="s">
        <v>421</v>
      </c>
      <c r="G322" s="15" t="str">
        <f t="shared" si="26"/>
        <v>0005-6-03-01</v>
      </c>
      <c r="H322" s="15" t="str">
        <f t="shared" si="27"/>
        <v>6.03.01</v>
      </c>
      <c r="I322" s="15" t="str">
        <f>VLOOKUP(G322,Programas!$T$2:$V$94,3,0)</f>
        <v>Prestaciones legales</v>
      </c>
      <c r="J322" s="15" t="str">
        <f t="shared" si="28"/>
        <v>01</v>
      </c>
      <c r="K322" s="15" t="str">
        <f t="shared" si="29"/>
        <v>09</v>
      </c>
      <c r="L322" s="15" t="str">
        <f>VLOOKUP(K322,Programas!$A$2:$B$21,2,0)</f>
        <v>01 Sistema de Emergencias 9-1-1</v>
      </c>
      <c r="M322" s="15" t="str">
        <f>VLOOKUP($G322,Programas!$T$2:$AD$92,3,0)</f>
        <v>Prestaciones legales</v>
      </c>
      <c r="N322" s="15" t="str">
        <f>VLOOKUP($G322,Programas!$T$2:$AD$92,4,0)</f>
        <v>1.3.2</v>
      </c>
      <c r="O322" s="15" t="str">
        <f>VLOOKUP($G322,Programas!$T$2:$AD$92,5,0)</f>
        <v>Transferencias corrientes al Sector Privado</v>
      </c>
      <c r="P322" s="15" t="str">
        <f>VLOOKUP($G322,Programas!$T$2:$AD$92,6,0)</f>
        <v>1.3.2</v>
      </c>
      <c r="Q322" s="15" t="str">
        <f>VLOOKUP($G322,Programas!$T$2:$AD$92,7,0)</f>
        <v>Transferencias corrientes al Sector Privado</v>
      </c>
      <c r="R322" s="15" t="str">
        <f>VLOOKUP($G322,Programas!$T$2:$AD$92,8,0)</f>
        <v>1.3</v>
      </c>
      <c r="S322" s="15" t="str">
        <f>VLOOKUP($G322,Programas!$T$2:$AD$92,9,0)</f>
        <v>TRANSFERENCIAS CORRIENTES</v>
      </c>
      <c r="T322" s="15" t="str">
        <f>VLOOKUP($G322,Programas!$T$2:$AD$92,10,0)</f>
        <v>1</v>
      </c>
      <c r="U322" s="14">
        <v>1105653.4300000002</v>
      </c>
      <c r="W322" s="19"/>
    </row>
    <row r="323" spans="1:23" hidden="1" x14ac:dyDescent="0.25">
      <c r="A323" s="15" t="str">
        <f t="shared" ref="A323:A357" si="30">MID(F323,1,6)</f>
        <v>0005-6</v>
      </c>
      <c r="B323" s="15" t="str">
        <f>VLOOKUP(A323,Programas!$I$2:$K$8,2,0)</f>
        <v>6 - Tranferencias Corrientes</v>
      </c>
      <c r="C323" s="15" t="str">
        <f t="shared" ref="C323:C357" si="31">MID(F323,1,9)</f>
        <v>0005-6-03</v>
      </c>
      <c r="D323" s="15" t="s">
        <v>851</v>
      </c>
      <c r="E323" s="15" t="str">
        <f>VLOOKUP(C323,Programas!$P$2:$Q$32,2,0)</f>
        <v>PRESTACIONES</v>
      </c>
      <c r="F323" s="111" t="s">
        <v>422</v>
      </c>
      <c r="G323" s="15" t="str">
        <f t="shared" ref="G323:G357" si="32">MID(F323,1,12)</f>
        <v>0005-6-03-01</v>
      </c>
      <c r="H323" s="15" t="str">
        <f t="shared" ref="H323:H357" si="33">MID(G323,6,1)&amp;"."&amp;MID(G323,8,2)&amp;"."&amp;MID(G323,11,2)</f>
        <v>6.03.01</v>
      </c>
      <c r="I323" s="15" t="str">
        <f>VLOOKUP(G323,Programas!$T$2:$V$94,3,0)</f>
        <v>Prestaciones legales</v>
      </c>
      <c r="J323" s="15" t="str">
        <f t="shared" ref="J323:J357" si="34">MID(F323,14,2)</f>
        <v>01</v>
      </c>
      <c r="K323" s="15" t="str">
        <f t="shared" ref="K323:K357" si="35">MID(F323,20,2)</f>
        <v>10</v>
      </c>
      <c r="L323" s="15" t="str">
        <f>VLOOKUP(K323,Programas!$A$2:$B$21,2,0)</f>
        <v>01 Sistema de Emergencias 9-1-1</v>
      </c>
      <c r="M323" s="15" t="str">
        <f>VLOOKUP($G323,Programas!$T$2:$AD$92,3,0)</f>
        <v>Prestaciones legales</v>
      </c>
      <c r="N323" s="15" t="str">
        <f>VLOOKUP($G323,Programas!$T$2:$AD$92,4,0)</f>
        <v>1.3.2</v>
      </c>
      <c r="O323" s="15" t="str">
        <f>VLOOKUP($G323,Programas!$T$2:$AD$92,5,0)</f>
        <v>Transferencias corrientes al Sector Privado</v>
      </c>
      <c r="P323" s="15" t="str">
        <f>VLOOKUP($G323,Programas!$T$2:$AD$92,6,0)</f>
        <v>1.3.2</v>
      </c>
      <c r="Q323" s="15" t="str">
        <f>VLOOKUP($G323,Programas!$T$2:$AD$92,7,0)</f>
        <v>Transferencias corrientes al Sector Privado</v>
      </c>
      <c r="R323" s="15" t="str">
        <f>VLOOKUP($G323,Programas!$T$2:$AD$92,8,0)</f>
        <v>1.3</v>
      </c>
      <c r="S323" s="15" t="str">
        <f>VLOOKUP($G323,Programas!$T$2:$AD$92,9,0)</f>
        <v>TRANSFERENCIAS CORRIENTES</v>
      </c>
      <c r="T323" s="15" t="str">
        <f>VLOOKUP($G323,Programas!$T$2:$AD$92,10,0)</f>
        <v>1</v>
      </c>
      <c r="U323" s="14">
        <v>2050051.4499999997</v>
      </c>
      <c r="W323" s="19"/>
    </row>
    <row r="324" spans="1:23" hidden="1" x14ac:dyDescent="0.25">
      <c r="A324" s="15" t="str">
        <f t="shared" si="30"/>
        <v>0005-6</v>
      </c>
      <c r="B324" s="15" t="str">
        <f>VLOOKUP(A324,Programas!$I$2:$K$8,2,0)</f>
        <v>6 - Tranferencias Corrientes</v>
      </c>
      <c r="C324" s="15" t="str">
        <f t="shared" si="31"/>
        <v>0005-6-03</v>
      </c>
      <c r="D324" s="15" t="s">
        <v>851</v>
      </c>
      <c r="E324" s="15" t="str">
        <f>VLOOKUP(C324,Programas!$P$2:$Q$32,2,0)</f>
        <v>PRESTACIONES</v>
      </c>
      <c r="F324" s="111" t="s">
        <v>423</v>
      </c>
      <c r="G324" s="15" t="str">
        <f t="shared" si="32"/>
        <v>0005-6-03-01</v>
      </c>
      <c r="H324" s="15" t="str">
        <f t="shared" si="33"/>
        <v>6.03.01</v>
      </c>
      <c r="I324" s="15" t="str">
        <f>VLOOKUP(G324,Programas!$T$2:$V$94,3,0)</f>
        <v>Prestaciones legales</v>
      </c>
      <c r="J324" s="15" t="str">
        <f t="shared" si="34"/>
        <v>01</v>
      </c>
      <c r="K324" s="15" t="str">
        <f t="shared" si="35"/>
        <v>12</v>
      </c>
      <c r="L324" s="15" t="str">
        <f>VLOOKUP(K324,Programas!$A$2:$B$21,2,0)</f>
        <v>01 Sistema de Emergencias 9-1-1</v>
      </c>
      <c r="M324" s="15" t="str">
        <f>VLOOKUP($G324,Programas!$T$2:$AD$92,3,0)</f>
        <v>Prestaciones legales</v>
      </c>
      <c r="N324" s="15" t="str">
        <f>VLOOKUP($G324,Programas!$T$2:$AD$92,4,0)</f>
        <v>1.3.2</v>
      </c>
      <c r="O324" s="15" t="str">
        <f>VLOOKUP($G324,Programas!$T$2:$AD$92,5,0)</f>
        <v>Transferencias corrientes al Sector Privado</v>
      </c>
      <c r="P324" s="15" t="str">
        <f>VLOOKUP($G324,Programas!$T$2:$AD$92,6,0)</f>
        <v>1.3.2</v>
      </c>
      <c r="Q324" s="15" t="str">
        <f>VLOOKUP($G324,Programas!$T$2:$AD$92,7,0)</f>
        <v>Transferencias corrientes al Sector Privado</v>
      </c>
      <c r="R324" s="15" t="str">
        <f>VLOOKUP($G324,Programas!$T$2:$AD$92,8,0)</f>
        <v>1.3</v>
      </c>
      <c r="S324" s="15" t="str">
        <f>VLOOKUP($G324,Programas!$T$2:$AD$92,9,0)</f>
        <v>TRANSFERENCIAS CORRIENTES</v>
      </c>
      <c r="T324" s="15" t="str">
        <f>VLOOKUP($G324,Programas!$T$2:$AD$92,10,0)</f>
        <v>1</v>
      </c>
      <c r="U324" s="14">
        <v>1365202.58</v>
      </c>
      <c r="W324" s="19"/>
    </row>
    <row r="325" spans="1:23" hidden="1" x14ac:dyDescent="0.25">
      <c r="A325" s="15" t="str">
        <f t="shared" si="30"/>
        <v>0005-6</v>
      </c>
      <c r="B325" s="15" t="str">
        <f>VLOOKUP(A325,Programas!$I$2:$K$8,2,0)</f>
        <v>6 - Tranferencias Corrientes</v>
      </c>
      <c r="C325" s="15" t="str">
        <f t="shared" si="31"/>
        <v>0005-6-03</v>
      </c>
      <c r="D325" s="15" t="s">
        <v>851</v>
      </c>
      <c r="E325" s="15" t="str">
        <f>VLOOKUP(C325,Programas!$P$2:$Q$32,2,0)</f>
        <v>PRESTACIONES</v>
      </c>
      <c r="F325" s="111" t="s">
        <v>424</v>
      </c>
      <c r="G325" s="15" t="str">
        <f t="shared" si="32"/>
        <v>0005-6-03-01</v>
      </c>
      <c r="H325" s="15" t="str">
        <f t="shared" si="33"/>
        <v>6.03.01</v>
      </c>
      <c r="I325" s="15" t="str">
        <f>VLOOKUP(G325,Programas!$T$2:$V$94,3,0)</f>
        <v>Prestaciones legales</v>
      </c>
      <c r="J325" s="15" t="str">
        <f t="shared" si="34"/>
        <v>01</v>
      </c>
      <c r="K325" s="15" t="str">
        <f t="shared" si="35"/>
        <v>13</v>
      </c>
      <c r="L325" s="15" t="str">
        <f>VLOOKUP(K325,Programas!$A$2:$B$21,2,0)</f>
        <v>01 Sistema de Emergencias 9-1-1</v>
      </c>
      <c r="M325" s="15" t="str">
        <f>VLOOKUP($G325,Programas!$T$2:$AD$92,3,0)</f>
        <v>Prestaciones legales</v>
      </c>
      <c r="N325" s="15" t="str">
        <f>VLOOKUP($G325,Programas!$T$2:$AD$92,4,0)</f>
        <v>1.3.2</v>
      </c>
      <c r="O325" s="15" t="str">
        <f>VLOOKUP($G325,Programas!$T$2:$AD$92,5,0)</f>
        <v>Transferencias corrientes al Sector Privado</v>
      </c>
      <c r="P325" s="15" t="str">
        <f>VLOOKUP($G325,Programas!$T$2:$AD$92,6,0)</f>
        <v>1.3.2</v>
      </c>
      <c r="Q325" s="15" t="str">
        <f>VLOOKUP($G325,Programas!$T$2:$AD$92,7,0)</f>
        <v>Transferencias corrientes al Sector Privado</v>
      </c>
      <c r="R325" s="15" t="str">
        <f>VLOOKUP($G325,Programas!$T$2:$AD$92,8,0)</f>
        <v>1.3</v>
      </c>
      <c r="S325" s="15" t="str">
        <f>VLOOKUP($G325,Programas!$T$2:$AD$92,9,0)</f>
        <v>TRANSFERENCIAS CORRIENTES</v>
      </c>
      <c r="T325" s="15" t="str">
        <f>VLOOKUP($G325,Programas!$T$2:$AD$92,10,0)</f>
        <v>1</v>
      </c>
      <c r="U325" s="14">
        <v>1799393.92</v>
      </c>
      <c r="W325" s="19"/>
    </row>
    <row r="326" spans="1:23" hidden="1" x14ac:dyDescent="0.25">
      <c r="A326" s="15" t="str">
        <f t="shared" si="30"/>
        <v>0005-6</v>
      </c>
      <c r="B326" s="15" t="str">
        <f>VLOOKUP(A326,Programas!$I$2:$K$8,2,0)</f>
        <v>6 - Tranferencias Corrientes</v>
      </c>
      <c r="C326" s="15" t="str">
        <f t="shared" si="31"/>
        <v>0005-6-03</v>
      </c>
      <c r="D326" s="15" t="s">
        <v>851</v>
      </c>
      <c r="E326" s="15" t="str">
        <f>VLOOKUP(C326,Programas!$P$2:$Q$32,2,0)</f>
        <v>PRESTACIONES</v>
      </c>
      <c r="F326" s="111" t="s">
        <v>426</v>
      </c>
      <c r="G326" s="15" t="str">
        <f t="shared" si="32"/>
        <v>0005-6-03-01</v>
      </c>
      <c r="H326" s="15" t="str">
        <f t="shared" si="33"/>
        <v>6.03.01</v>
      </c>
      <c r="I326" s="15" t="str">
        <f>VLOOKUP(G326,Programas!$T$2:$V$94,3,0)</f>
        <v>Prestaciones legales</v>
      </c>
      <c r="J326" s="15" t="str">
        <f t="shared" si="34"/>
        <v>01</v>
      </c>
      <c r="K326" s="15" t="str">
        <f t="shared" si="35"/>
        <v>14</v>
      </c>
      <c r="L326" s="15" t="str">
        <f>VLOOKUP(K326,Programas!$A$2:$B$21,2,0)</f>
        <v>01 Sistema de Emergencias 9-1-1</v>
      </c>
      <c r="M326" s="15" t="str">
        <f>VLOOKUP($G326,Programas!$T$2:$AD$92,3,0)</f>
        <v>Prestaciones legales</v>
      </c>
      <c r="N326" s="15" t="str">
        <f>VLOOKUP($G326,Programas!$T$2:$AD$92,4,0)</f>
        <v>1.3.2</v>
      </c>
      <c r="O326" s="15" t="str">
        <f>VLOOKUP($G326,Programas!$T$2:$AD$92,5,0)</f>
        <v>Transferencias corrientes al Sector Privado</v>
      </c>
      <c r="P326" s="15" t="str">
        <f>VLOOKUP($G326,Programas!$T$2:$AD$92,6,0)</f>
        <v>1.3.2</v>
      </c>
      <c r="Q326" s="15" t="str">
        <f>VLOOKUP($G326,Programas!$T$2:$AD$92,7,0)</f>
        <v>Transferencias corrientes al Sector Privado</v>
      </c>
      <c r="R326" s="15" t="str">
        <f>VLOOKUP($G326,Programas!$T$2:$AD$92,8,0)</f>
        <v>1.3</v>
      </c>
      <c r="S326" s="15" t="str">
        <f>VLOOKUP($G326,Programas!$T$2:$AD$92,9,0)</f>
        <v>TRANSFERENCIAS CORRIENTES</v>
      </c>
      <c r="T326" s="15" t="str">
        <f>VLOOKUP($G326,Programas!$T$2:$AD$92,10,0)</f>
        <v>1</v>
      </c>
      <c r="U326" s="14">
        <v>22203882.449999999</v>
      </c>
      <c r="W326" s="19"/>
    </row>
    <row r="327" spans="1:23" hidden="1" x14ac:dyDescent="0.25">
      <c r="A327" s="15" t="str">
        <f t="shared" si="30"/>
        <v>0005-6</v>
      </c>
      <c r="B327" s="15" t="str">
        <f>VLOOKUP(A327,Programas!$I$2:$K$8,2,0)</f>
        <v>6 - Tranferencias Corrientes</v>
      </c>
      <c r="C327" s="15" t="str">
        <f t="shared" si="31"/>
        <v>0005-6-03</v>
      </c>
      <c r="D327" s="15" t="s">
        <v>851</v>
      </c>
      <c r="E327" s="15" t="str">
        <f>VLOOKUP(C327,Programas!$P$2:$Q$32,2,0)</f>
        <v>PRESTACIONES</v>
      </c>
      <c r="F327" s="111" t="s">
        <v>427</v>
      </c>
      <c r="G327" s="15" t="str">
        <f t="shared" si="32"/>
        <v>0005-6-03-01</v>
      </c>
      <c r="H327" s="15" t="str">
        <f t="shared" si="33"/>
        <v>6.03.01</v>
      </c>
      <c r="I327" s="15" t="str">
        <f>VLOOKUP(G327,Programas!$T$2:$V$94,3,0)</f>
        <v>Prestaciones legales</v>
      </c>
      <c r="J327" s="15" t="str">
        <f t="shared" si="34"/>
        <v>01</v>
      </c>
      <c r="K327" s="15" t="str">
        <f t="shared" si="35"/>
        <v>15</v>
      </c>
      <c r="L327" s="15" t="str">
        <f>VLOOKUP(K327,Programas!$A$2:$B$21,2,0)</f>
        <v>01 Sistema de Emergencias 9-1-1</v>
      </c>
      <c r="M327" s="15" t="str">
        <f>VLOOKUP($G327,Programas!$T$2:$AD$92,3,0)</f>
        <v>Prestaciones legales</v>
      </c>
      <c r="N327" s="15" t="str">
        <f>VLOOKUP($G327,Programas!$T$2:$AD$92,4,0)</f>
        <v>1.3.2</v>
      </c>
      <c r="O327" s="15" t="str">
        <f>VLOOKUP($G327,Programas!$T$2:$AD$92,5,0)</f>
        <v>Transferencias corrientes al Sector Privado</v>
      </c>
      <c r="P327" s="15" t="str">
        <f>VLOOKUP($G327,Programas!$T$2:$AD$92,6,0)</f>
        <v>1.3.2</v>
      </c>
      <c r="Q327" s="15" t="str">
        <f>VLOOKUP($G327,Programas!$T$2:$AD$92,7,0)</f>
        <v>Transferencias corrientes al Sector Privado</v>
      </c>
      <c r="R327" s="15" t="str">
        <f>VLOOKUP($G327,Programas!$T$2:$AD$92,8,0)</f>
        <v>1.3</v>
      </c>
      <c r="S327" s="15" t="str">
        <f>VLOOKUP($G327,Programas!$T$2:$AD$92,9,0)</f>
        <v>TRANSFERENCIAS CORRIENTES</v>
      </c>
      <c r="T327" s="15" t="str">
        <f>VLOOKUP($G327,Programas!$T$2:$AD$92,10,0)</f>
        <v>1</v>
      </c>
      <c r="U327" s="14">
        <v>4047831.5000000005</v>
      </c>
      <c r="W327" s="19"/>
    </row>
    <row r="328" spans="1:23" hidden="1" x14ac:dyDescent="0.25">
      <c r="A328" s="15" t="str">
        <f t="shared" si="30"/>
        <v>0005-6</v>
      </c>
      <c r="B328" s="15" t="str">
        <f>VLOOKUP(A328,Programas!$I$2:$K$8,2,0)</f>
        <v>6 - Tranferencias Corrientes</v>
      </c>
      <c r="C328" s="15" t="str">
        <f t="shared" si="31"/>
        <v>0005-6-03</v>
      </c>
      <c r="D328" s="15" t="s">
        <v>851</v>
      </c>
      <c r="E328" s="15" t="str">
        <f>VLOOKUP(C328,Programas!$P$2:$Q$32,2,0)</f>
        <v>PRESTACIONES</v>
      </c>
      <c r="F328" s="111" t="s">
        <v>428</v>
      </c>
      <c r="G328" s="15" t="str">
        <f t="shared" si="32"/>
        <v>0005-6-03-01</v>
      </c>
      <c r="H328" s="15" t="str">
        <f t="shared" si="33"/>
        <v>6.03.01</v>
      </c>
      <c r="I328" s="15" t="str">
        <f>VLOOKUP(G328,Programas!$T$2:$V$94,3,0)</f>
        <v>Prestaciones legales</v>
      </c>
      <c r="J328" s="15" t="str">
        <f t="shared" si="34"/>
        <v>01</v>
      </c>
      <c r="K328" s="15" t="str">
        <f t="shared" si="35"/>
        <v>16</v>
      </c>
      <c r="L328" s="15" t="str">
        <f>VLOOKUP(K328,Programas!$A$2:$B$21,2,0)</f>
        <v>01 Sistema de Emergencias 9-1-1</v>
      </c>
      <c r="M328" s="15" t="str">
        <f>VLOOKUP($G328,Programas!$T$2:$AD$92,3,0)</f>
        <v>Prestaciones legales</v>
      </c>
      <c r="N328" s="15" t="str">
        <f>VLOOKUP($G328,Programas!$T$2:$AD$92,4,0)</f>
        <v>1.3.2</v>
      </c>
      <c r="O328" s="15" t="str">
        <f>VLOOKUP($G328,Programas!$T$2:$AD$92,5,0)</f>
        <v>Transferencias corrientes al Sector Privado</v>
      </c>
      <c r="P328" s="15" t="str">
        <f>VLOOKUP($G328,Programas!$T$2:$AD$92,6,0)</f>
        <v>1.3.2</v>
      </c>
      <c r="Q328" s="15" t="str">
        <f>VLOOKUP($G328,Programas!$T$2:$AD$92,7,0)</f>
        <v>Transferencias corrientes al Sector Privado</v>
      </c>
      <c r="R328" s="15" t="str">
        <f>VLOOKUP($G328,Programas!$T$2:$AD$92,8,0)</f>
        <v>1.3</v>
      </c>
      <c r="S328" s="15" t="str">
        <f>VLOOKUP($G328,Programas!$T$2:$AD$92,9,0)</f>
        <v>TRANSFERENCIAS CORRIENTES</v>
      </c>
      <c r="T328" s="15" t="str">
        <f>VLOOKUP($G328,Programas!$T$2:$AD$92,10,0)</f>
        <v>1</v>
      </c>
      <c r="U328" s="14">
        <v>1471685.09</v>
      </c>
      <c r="W328" s="19"/>
    </row>
    <row r="329" spans="1:23" hidden="1" x14ac:dyDescent="0.25">
      <c r="A329" s="15" t="str">
        <f t="shared" si="30"/>
        <v>0005-6</v>
      </c>
      <c r="B329" s="15" t="str">
        <f>VLOOKUP(A329,Programas!$I$2:$K$8,2,0)</f>
        <v>6 - Tranferencias Corrientes</v>
      </c>
      <c r="C329" s="15" t="str">
        <f t="shared" si="31"/>
        <v>0005-6-03</v>
      </c>
      <c r="D329" s="15" t="s">
        <v>851</v>
      </c>
      <c r="E329" s="15" t="str">
        <f>VLOOKUP(C329,Programas!$P$2:$Q$32,2,0)</f>
        <v>PRESTACIONES</v>
      </c>
      <c r="F329" s="111" t="s">
        <v>429</v>
      </c>
      <c r="G329" s="15" t="str">
        <f t="shared" si="32"/>
        <v>0005-6-03-01</v>
      </c>
      <c r="H329" s="15" t="str">
        <f t="shared" si="33"/>
        <v>6.03.01</v>
      </c>
      <c r="I329" s="15" t="str">
        <f>VLOOKUP(G329,Programas!$T$2:$V$94,3,0)</f>
        <v>Prestaciones legales</v>
      </c>
      <c r="J329" s="15" t="str">
        <f t="shared" si="34"/>
        <v>01</v>
      </c>
      <c r="K329" s="15" t="str">
        <f t="shared" si="35"/>
        <v>18</v>
      </c>
      <c r="L329" s="15" t="str">
        <f>VLOOKUP(K329,Programas!$A$2:$B$21,2,0)</f>
        <v>01 Sistema de Emergencias 9-1-1</v>
      </c>
      <c r="M329" s="15" t="str">
        <f>VLOOKUP($G329,Programas!$T$2:$AD$92,3,0)</f>
        <v>Prestaciones legales</v>
      </c>
      <c r="N329" s="15" t="str">
        <f>VLOOKUP($G329,Programas!$T$2:$AD$92,4,0)</f>
        <v>1.3.2</v>
      </c>
      <c r="O329" s="15" t="str">
        <f>VLOOKUP($G329,Programas!$T$2:$AD$92,5,0)</f>
        <v>Transferencias corrientes al Sector Privado</v>
      </c>
      <c r="P329" s="15" t="str">
        <f>VLOOKUP($G329,Programas!$T$2:$AD$92,6,0)</f>
        <v>1.3.2</v>
      </c>
      <c r="Q329" s="15" t="str">
        <f>VLOOKUP($G329,Programas!$T$2:$AD$92,7,0)</f>
        <v>Transferencias corrientes al Sector Privado</v>
      </c>
      <c r="R329" s="15" t="str">
        <f>VLOOKUP($G329,Programas!$T$2:$AD$92,8,0)</f>
        <v>1.3</v>
      </c>
      <c r="S329" s="15" t="str">
        <f>VLOOKUP($G329,Programas!$T$2:$AD$92,9,0)</f>
        <v>TRANSFERENCIAS CORRIENTES</v>
      </c>
      <c r="T329" s="15" t="str">
        <f>VLOOKUP($G329,Programas!$T$2:$AD$92,10,0)</f>
        <v>1</v>
      </c>
      <c r="U329" s="14">
        <v>749567.37</v>
      </c>
      <c r="W329" s="19"/>
    </row>
    <row r="330" spans="1:23" hidden="1" x14ac:dyDescent="0.25">
      <c r="A330" s="15" t="str">
        <f t="shared" si="30"/>
        <v>0005-6</v>
      </c>
      <c r="B330" s="15" t="str">
        <f>VLOOKUP(A330,Programas!$I$2:$K$8,2,0)</f>
        <v>6 - Tranferencias Corrientes</v>
      </c>
      <c r="C330" s="15" t="str">
        <f t="shared" si="31"/>
        <v>0005-6-03</v>
      </c>
      <c r="D330" s="15" t="s">
        <v>851</v>
      </c>
      <c r="E330" s="15" t="str">
        <f>VLOOKUP(C330,Programas!$P$2:$Q$32,2,0)</f>
        <v>PRESTACIONES</v>
      </c>
      <c r="F330" s="111" t="s">
        <v>430</v>
      </c>
      <c r="G330" s="15" t="str">
        <f t="shared" si="32"/>
        <v>0005-6-03-01</v>
      </c>
      <c r="H330" s="15" t="str">
        <f t="shared" si="33"/>
        <v>6.03.01</v>
      </c>
      <c r="I330" s="15" t="str">
        <f>VLOOKUP(G330,Programas!$T$2:$V$94,3,0)</f>
        <v>Prestaciones legales</v>
      </c>
      <c r="J330" s="15" t="str">
        <f t="shared" si="34"/>
        <v>01</v>
      </c>
      <c r="K330" s="15" t="str">
        <f t="shared" si="35"/>
        <v>19</v>
      </c>
      <c r="L330" s="15" t="str">
        <f>VLOOKUP(K330,Programas!$A$2:$B$21,2,0)</f>
        <v>01 Sistema de Emergencias 9-1-1</v>
      </c>
      <c r="M330" s="15" t="str">
        <f>VLOOKUP($G330,Programas!$T$2:$AD$92,3,0)</f>
        <v>Prestaciones legales</v>
      </c>
      <c r="N330" s="15" t="str">
        <f>VLOOKUP($G330,Programas!$T$2:$AD$92,4,0)</f>
        <v>1.3.2</v>
      </c>
      <c r="O330" s="15" t="str">
        <f>VLOOKUP($G330,Programas!$T$2:$AD$92,5,0)</f>
        <v>Transferencias corrientes al Sector Privado</v>
      </c>
      <c r="P330" s="15" t="str">
        <f>VLOOKUP($G330,Programas!$T$2:$AD$92,6,0)</f>
        <v>1.3.2</v>
      </c>
      <c r="Q330" s="15" t="str">
        <f>VLOOKUP($G330,Programas!$T$2:$AD$92,7,0)</f>
        <v>Transferencias corrientes al Sector Privado</v>
      </c>
      <c r="R330" s="15" t="str">
        <f>VLOOKUP($G330,Programas!$T$2:$AD$92,8,0)</f>
        <v>1.3</v>
      </c>
      <c r="S330" s="15" t="str">
        <f>VLOOKUP($G330,Programas!$T$2:$AD$92,9,0)</f>
        <v>TRANSFERENCIAS CORRIENTES</v>
      </c>
      <c r="T330" s="15" t="str">
        <f>VLOOKUP($G330,Programas!$T$2:$AD$92,10,0)</f>
        <v>1</v>
      </c>
      <c r="U330" s="14">
        <v>653765.31999999995</v>
      </c>
      <c r="W330" s="19"/>
    </row>
    <row r="331" spans="1:23" hidden="1" x14ac:dyDescent="0.25">
      <c r="A331" s="15" t="str">
        <f t="shared" si="30"/>
        <v>0005-6</v>
      </c>
      <c r="B331" s="15" t="str">
        <f>VLOOKUP(A331,Programas!$I$2:$K$8,2,0)</f>
        <v>6 - Tranferencias Corrientes</v>
      </c>
      <c r="C331" s="15" t="str">
        <f t="shared" si="31"/>
        <v>0005-6-03</v>
      </c>
      <c r="D331" s="15" t="s">
        <v>851</v>
      </c>
      <c r="E331" s="15" t="str">
        <f>VLOOKUP(C331,Programas!$P$2:$Q$32,2,0)</f>
        <v>PRESTACIONES</v>
      </c>
      <c r="F331" s="111" t="s">
        <v>431</v>
      </c>
      <c r="G331" s="15" t="str">
        <f t="shared" si="32"/>
        <v>0005-6-03-99</v>
      </c>
      <c r="H331" s="15" t="str">
        <f t="shared" si="33"/>
        <v>6.03.99</v>
      </c>
      <c r="I331" s="15" t="str">
        <f>VLOOKUP(G331,Programas!$T$2:$V$94,3,0)</f>
        <v>Otras Prestaciones</v>
      </c>
      <c r="J331" s="15" t="str">
        <f t="shared" si="34"/>
        <v>01</v>
      </c>
      <c r="K331" s="15" t="str">
        <f t="shared" si="35"/>
        <v>01</v>
      </c>
      <c r="L331" s="15" t="str">
        <f>VLOOKUP(K331,Programas!$A$2:$B$21,2,0)</f>
        <v>01 Sistema de Emergencias 9-1-1</v>
      </c>
      <c r="M331" s="15" t="str">
        <f>VLOOKUP($G331,Programas!$T$2:$AD$92,3,0)</f>
        <v>Otras Prestaciones</v>
      </c>
      <c r="N331" s="15" t="str">
        <f>VLOOKUP($G331,Programas!$T$2:$AD$92,4,0)</f>
        <v>1.3.2</v>
      </c>
      <c r="O331" s="15" t="str">
        <f>VLOOKUP($G331,Programas!$T$2:$AD$92,5,0)</f>
        <v>Transferencias corrientes al Sector Privado</v>
      </c>
      <c r="P331" s="15" t="str">
        <f>VLOOKUP($G331,Programas!$T$2:$AD$92,6,0)</f>
        <v>1.3.2</v>
      </c>
      <c r="Q331" s="15" t="str">
        <f>VLOOKUP($G331,Programas!$T$2:$AD$92,7,0)</f>
        <v>Transferencias corrientes al Sector Privado</v>
      </c>
      <c r="R331" s="15" t="str">
        <f>VLOOKUP($G331,Programas!$T$2:$AD$92,8,0)</f>
        <v>1.3</v>
      </c>
      <c r="S331" s="15" t="str">
        <f>VLOOKUP($G331,Programas!$T$2:$AD$92,9,0)</f>
        <v>TRANSFERENCIAS CORRIENTES</v>
      </c>
      <c r="T331" s="15" t="str">
        <f>VLOOKUP($G331,Programas!$T$2:$AD$92,10,0)</f>
        <v>1</v>
      </c>
      <c r="U331" s="14">
        <v>240000</v>
      </c>
      <c r="W331" s="19"/>
    </row>
    <row r="332" spans="1:23" hidden="1" x14ac:dyDescent="0.25">
      <c r="A332" s="15" t="str">
        <f t="shared" si="30"/>
        <v>0005-6</v>
      </c>
      <c r="B332" s="15" t="str">
        <f>VLOOKUP(A332,Programas!$I$2:$K$8,2,0)</f>
        <v>6 - Tranferencias Corrientes</v>
      </c>
      <c r="C332" s="15" t="str">
        <f t="shared" si="31"/>
        <v>0005-6-03</v>
      </c>
      <c r="D332" s="15" t="s">
        <v>851</v>
      </c>
      <c r="E332" s="15" t="str">
        <f>VLOOKUP(C332,Programas!$P$2:$Q$32,2,0)</f>
        <v>PRESTACIONES</v>
      </c>
      <c r="F332" s="111" t="s">
        <v>432</v>
      </c>
      <c r="G332" s="15" t="str">
        <f t="shared" si="32"/>
        <v>0005-6-03-99</v>
      </c>
      <c r="H332" s="15" t="str">
        <f t="shared" si="33"/>
        <v>6.03.99</v>
      </c>
      <c r="I332" s="15" t="str">
        <f>VLOOKUP(G332,Programas!$T$2:$V$94,3,0)</f>
        <v>Otras Prestaciones</v>
      </c>
      <c r="J332" s="15" t="str">
        <f t="shared" si="34"/>
        <v>01</v>
      </c>
      <c r="K332" s="15" t="str">
        <f t="shared" si="35"/>
        <v>02</v>
      </c>
      <c r="L332" s="15" t="str">
        <f>VLOOKUP(K332,Programas!$A$2:$B$21,2,0)</f>
        <v>01 Sistema de Emergencias 9-1-1</v>
      </c>
      <c r="M332" s="15" t="str">
        <f>VLOOKUP($G332,Programas!$T$2:$AD$92,3,0)</f>
        <v>Otras Prestaciones</v>
      </c>
      <c r="N332" s="15" t="str">
        <f>VLOOKUP($G332,Programas!$T$2:$AD$92,4,0)</f>
        <v>1.3.2</v>
      </c>
      <c r="O332" s="15" t="str">
        <f>VLOOKUP($G332,Programas!$T$2:$AD$92,5,0)</f>
        <v>Transferencias corrientes al Sector Privado</v>
      </c>
      <c r="P332" s="15" t="str">
        <f>VLOOKUP($G332,Programas!$T$2:$AD$92,6,0)</f>
        <v>1.3.2</v>
      </c>
      <c r="Q332" s="15" t="str">
        <f>VLOOKUP($G332,Programas!$T$2:$AD$92,7,0)</f>
        <v>Transferencias corrientes al Sector Privado</v>
      </c>
      <c r="R332" s="15" t="str">
        <f>VLOOKUP($G332,Programas!$T$2:$AD$92,8,0)</f>
        <v>1.3</v>
      </c>
      <c r="S332" s="15" t="str">
        <f>VLOOKUP($G332,Programas!$T$2:$AD$92,9,0)</f>
        <v>TRANSFERENCIAS CORRIENTES</v>
      </c>
      <c r="T332" s="15" t="str">
        <f>VLOOKUP($G332,Programas!$T$2:$AD$92,10,0)</f>
        <v>1</v>
      </c>
      <c r="U332" s="14">
        <v>240000</v>
      </c>
      <c r="W332" s="19"/>
    </row>
    <row r="333" spans="1:23" hidden="1" x14ac:dyDescent="0.25">
      <c r="A333" s="15" t="str">
        <f t="shared" si="30"/>
        <v>0005-6</v>
      </c>
      <c r="B333" s="15" t="str">
        <f>VLOOKUP(A333,Programas!$I$2:$K$8,2,0)</f>
        <v>6 - Tranferencias Corrientes</v>
      </c>
      <c r="C333" s="15" t="str">
        <f t="shared" si="31"/>
        <v>0005-6-03</v>
      </c>
      <c r="D333" s="15" t="s">
        <v>851</v>
      </c>
      <c r="E333" s="15" t="str">
        <f>VLOOKUP(C333,Programas!$P$2:$Q$32,2,0)</f>
        <v>PRESTACIONES</v>
      </c>
      <c r="F333" s="111" t="s">
        <v>433</v>
      </c>
      <c r="G333" s="15" t="str">
        <f t="shared" si="32"/>
        <v>0005-6-03-99</v>
      </c>
      <c r="H333" s="15" t="str">
        <f t="shared" si="33"/>
        <v>6.03.99</v>
      </c>
      <c r="I333" s="15" t="str">
        <f>VLOOKUP(G333,Programas!$T$2:$V$94,3,0)</f>
        <v>Otras Prestaciones</v>
      </c>
      <c r="J333" s="15" t="str">
        <f t="shared" si="34"/>
        <v>01</v>
      </c>
      <c r="K333" s="15" t="str">
        <f t="shared" si="35"/>
        <v>03</v>
      </c>
      <c r="L333" s="15" t="str">
        <f>VLOOKUP(K333,Programas!$A$2:$B$21,2,0)</f>
        <v>01 Sistema de Emergencias 9-1-1</v>
      </c>
      <c r="M333" s="15" t="str">
        <f>VLOOKUP($G333,Programas!$T$2:$AD$92,3,0)</f>
        <v>Otras Prestaciones</v>
      </c>
      <c r="N333" s="15" t="str">
        <f>VLOOKUP($G333,Programas!$T$2:$AD$92,4,0)</f>
        <v>1.3.2</v>
      </c>
      <c r="O333" s="15" t="str">
        <f>VLOOKUP($G333,Programas!$T$2:$AD$92,5,0)</f>
        <v>Transferencias corrientes al Sector Privado</v>
      </c>
      <c r="P333" s="15" t="str">
        <f>VLOOKUP($G333,Programas!$T$2:$AD$92,6,0)</f>
        <v>1.3.2</v>
      </c>
      <c r="Q333" s="15" t="str">
        <f>VLOOKUP($G333,Programas!$T$2:$AD$92,7,0)</f>
        <v>Transferencias corrientes al Sector Privado</v>
      </c>
      <c r="R333" s="15" t="str">
        <f>VLOOKUP($G333,Programas!$T$2:$AD$92,8,0)</f>
        <v>1.3</v>
      </c>
      <c r="S333" s="15" t="str">
        <f>VLOOKUP($G333,Programas!$T$2:$AD$92,9,0)</f>
        <v>TRANSFERENCIAS CORRIENTES</v>
      </c>
      <c r="T333" s="15" t="str">
        <f>VLOOKUP($G333,Programas!$T$2:$AD$92,10,0)</f>
        <v>1</v>
      </c>
      <c r="U333" s="14">
        <v>240000</v>
      </c>
      <c r="W333" s="19"/>
    </row>
    <row r="334" spans="1:23" hidden="1" x14ac:dyDescent="0.25">
      <c r="A334" s="15" t="str">
        <f t="shared" si="30"/>
        <v>0005-6</v>
      </c>
      <c r="B334" s="15" t="str">
        <f>VLOOKUP(A334,Programas!$I$2:$K$8,2,0)</f>
        <v>6 - Tranferencias Corrientes</v>
      </c>
      <c r="C334" s="15" t="str">
        <f t="shared" si="31"/>
        <v>0005-6-03</v>
      </c>
      <c r="D334" s="15" t="s">
        <v>851</v>
      </c>
      <c r="E334" s="15" t="str">
        <f>VLOOKUP(C334,Programas!$P$2:$Q$32,2,0)</f>
        <v>PRESTACIONES</v>
      </c>
      <c r="F334" s="111" t="s">
        <v>434</v>
      </c>
      <c r="G334" s="15" t="str">
        <f t="shared" si="32"/>
        <v>0005-6-03-99</v>
      </c>
      <c r="H334" s="15" t="str">
        <f t="shared" si="33"/>
        <v>6.03.99</v>
      </c>
      <c r="I334" s="15" t="str">
        <f>VLOOKUP(G334,Programas!$T$2:$V$94,3,0)</f>
        <v>Otras Prestaciones</v>
      </c>
      <c r="J334" s="15" t="str">
        <f t="shared" si="34"/>
        <v>01</v>
      </c>
      <c r="K334" s="15" t="str">
        <f t="shared" si="35"/>
        <v>04</v>
      </c>
      <c r="L334" s="15" t="str">
        <f>VLOOKUP(K334,Programas!$A$2:$B$21,2,0)</f>
        <v>01 Sistema de Emergencias 9-1-1</v>
      </c>
      <c r="M334" s="15" t="str">
        <f>VLOOKUP($G334,Programas!$T$2:$AD$92,3,0)</f>
        <v>Otras Prestaciones</v>
      </c>
      <c r="N334" s="15" t="str">
        <f>VLOOKUP($G334,Programas!$T$2:$AD$92,4,0)</f>
        <v>1.3.2</v>
      </c>
      <c r="O334" s="15" t="str">
        <f>VLOOKUP($G334,Programas!$T$2:$AD$92,5,0)</f>
        <v>Transferencias corrientes al Sector Privado</v>
      </c>
      <c r="P334" s="15" t="str">
        <f>VLOOKUP($G334,Programas!$T$2:$AD$92,6,0)</f>
        <v>1.3.2</v>
      </c>
      <c r="Q334" s="15" t="str">
        <f>VLOOKUP($G334,Programas!$T$2:$AD$92,7,0)</f>
        <v>Transferencias corrientes al Sector Privado</v>
      </c>
      <c r="R334" s="15" t="str">
        <f>VLOOKUP($G334,Programas!$T$2:$AD$92,8,0)</f>
        <v>1.3</v>
      </c>
      <c r="S334" s="15" t="str">
        <f>VLOOKUP($G334,Programas!$T$2:$AD$92,9,0)</f>
        <v>TRANSFERENCIAS CORRIENTES</v>
      </c>
      <c r="T334" s="15" t="str">
        <f>VLOOKUP($G334,Programas!$T$2:$AD$92,10,0)</f>
        <v>1</v>
      </c>
      <c r="U334" s="14">
        <v>240000</v>
      </c>
      <c r="W334" s="19"/>
    </row>
    <row r="335" spans="1:23" hidden="1" x14ac:dyDescent="0.25">
      <c r="A335" s="15" t="str">
        <f t="shared" si="30"/>
        <v>0005-6</v>
      </c>
      <c r="B335" s="15" t="str">
        <f>VLOOKUP(A335,Programas!$I$2:$K$8,2,0)</f>
        <v>6 - Tranferencias Corrientes</v>
      </c>
      <c r="C335" s="15" t="str">
        <f t="shared" si="31"/>
        <v>0005-6-03</v>
      </c>
      <c r="D335" s="15" t="s">
        <v>851</v>
      </c>
      <c r="E335" s="15" t="str">
        <f>VLOOKUP(C335,Programas!$P$2:$Q$32,2,0)</f>
        <v>PRESTACIONES</v>
      </c>
      <c r="F335" s="111" t="s">
        <v>435</v>
      </c>
      <c r="G335" s="15" t="str">
        <f t="shared" si="32"/>
        <v>0005-6-03-99</v>
      </c>
      <c r="H335" s="15" t="str">
        <f t="shared" si="33"/>
        <v>6.03.99</v>
      </c>
      <c r="I335" s="15" t="str">
        <f>VLOOKUP(G335,Programas!$T$2:$V$94,3,0)</f>
        <v>Otras Prestaciones</v>
      </c>
      <c r="J335" s="15" t="str">
        <f t="shared" si="34"/>
        <v>01</v>
      </c>
      <c r="K335" s="15" t="str">
        <f t="shared" si="35"/>
        <v>06</v>
      </c>
      <c r="L335" s="15" t="str">
        <f>VLOOKUP(K335,Programas!$A$2:$B$21,2,0)</f>
        <v>01 Sistema de Emergencias 9-1-1</v>
      </c>
      <c r="M335" s="15" t="str">
        <f>VLOOKUP($G335,Programas!$T$2:$AD$92,3,0)</f>
        <v>Otras Prestaciones</v>
      </c>
      <c r="N335" s="15" t="str">
        <f>VLOOKUP($G335,Programas!$T$2:$AD$92,4,0)</f>
        <v>1.3.2</v>
      </c>
      <c r="O335" s="15" t="str">
        <f>VLOOKUP($G335,Programas!$T$2:$AD$92,5,0)</f>
        <v>Transferencias corrientes al Sector Privado</v>
      </c>
      <c r="P335" s="15" t="str">
        <f>VLOOKUP($G335,Programas!$T$2:$AD$92,6,0)</f>
        <v>1.3.2</v>
      </c>
      <c r="Q335" s="15" t="str">
        <f>VLOOKUP($G335,Programas!$T$2:$AD$92,7,0)</f>
        <v>Transferencias corrientes al Sector Privado</v>
      </c>
      <c r="R335" s="15" t="str">
        <f>VLOOKUP($G335,Programas!$T$2:$AD$92,8,0)</f>
        <v>1.3</v>
      </c>
      <c r="S335" s="15" t="str">
        <f>VLOOKUP($G335,Programas!$T$2:$AD$92,9,0)</f>
        <v>TRANSFERENCIAS CORRIENTES</v>
      </c>
      <c r="T335" s="15" t="str">
        <f>VLOOKUP($G335,Programas!$T$2:$AD$92,10,0)</f>
        <v>1</v>
      </c>
      <c r="U335" s="14">
        <v>240000</v>
      </c>
      <c r="W335" s="19"/>
    </row>
    <row r="336" spans="1:23" hidden="1" x14ac:dyDescent="0.25">
      <c r="A336" s="15" t="str">
        <f t="shared" si="30"/>
        <v>0005-6</v>
      </c>
      <c r="B336" s="15" t="str">
        <f>VLOOKUP(A336,Programas!$I$2:$K$8,2,0)</f>
        <v>6 - Tranferencias Corrientes</v>
      </c>
      <c r="C336" s="15" t="str">
        <f t="shared" si="31"/>
        <v>0005-6-03</v>
      </c>
      <c r="D336" s="15" t="s">
        <v>851</v>
      </c>
      <c r="E336" s="15" t="str">
        <f>VLOOKUP(C336,Programas!$P$2:$Q$32,2,0)</f>
        <v>PRESTACIONES</v>
      </c>
      <c r="F336" s="111" t="s">
        <v>436</v>
      </c>
      <c r="G336" s="15" t="str">
        <f t="shared" si="32"/>
        <v>0005-6-03-99</v>
      </c>
      <c r="H336" s="15" t="str">
        <f t="shared" si="33"/>
        <v>6.03.99</v>
      </c>
      <c r="I336" s="15" t="str">
        <f>VLOOKUP(G336,Programas!$T$2:$V$94,3,0)</f>
        <v>Otras Prestaciones</v>
      </c>
      <c r="J336" s="15" t="str">
        <f t="shared" si="34"/>
        <v>01</v>
      </c>
      <c r="K336" s="15" t="str">
        <f t="shared" si="35"/>
        <v>07</v>
      </c>
      <c r="L336" s="15" t="str">
        <f>VLOOKUP(K336,Programas!$A$2:$B$21,2,0)</f>
        <v>01 Sistema de Emergencias 9-1-1</v>
      </c>
      <c r="M336" s="15" t="str">
        <f>VLOOKUP($G336,Programas!$T$2:$AD$92,3,0)</f>
        <v>Otras Prestaciones</v>
      </c>
      <c r="N336" s="15" t="str">
        <f>VLOOKUP($G336,Programas!$T$2:$AD$92,4,0)</f>
        <v>1.3.2</v>
      </c>
      <c r="O336" s="15" t="str">
        <f>VLOOKUP($G336,Programas!$T$2:$AD$92,5,0)</f>
        <v>Transferencias corrientes al Sector Privado</v>
      </c>
      <c r="P336" s="15" t="str">
        <f>VLOOKUP($G336,Programas!$T$2:$AD$92,6,0)</f>
        <v>1.3.2</v>
      </c>
      <c r="Q336" s="15" t="str">
        <f>VLOOKUP($G336,Programas!$T$2:$AD$92,7,0)</f>
        <v>Transferencias corrientes al Sector Privado</v>
      </c>
      <c r="R336" s="15" t="str">
        <f>VLOOKUP($G336,Programas!$T$2:$AD$92,8,0)</f>
        <v>1.3</v>
      </c>
      <c r="S336" s="15" t="str">
        <f>VLOOKUP($G336,Programas!$T$2:$AD$92,9,0)</f>
        <v>TRANSFERENCIAS CORRIENTES</v>
      </c>
      <c r="T336" s="15" t="str">
        <f>VLOOKUP($G336,Programas!$T$2:$AD$92,10,0)</f>
        <v>1</v>
      </c>
      <c r="U336" s="14">
        <v>240000</v>
      </c>
      <c r="W336" s="19"/>
    </row>
    <row r="337" spans="1:23" hidden="1" x14ac:dyDescent="0.25">
      <c r="A337" s="15" t="str">
        <f t="shared" si="30"/>
        <v>0005-6</v>
      </c>
      <c r="B337" s="15" t="str">
        <f>VLOOKUP(A337,Programas!$I$2:$K$8,2,0)</f>
        <v>6 - Tranferencias Corrientes</v>
      </c>
      <c r="C337" s="15" t="str">
        <f t="shared" si="31"/>
        <v>0005-6-03</v>
      </c>
      <c r="D337" s="15" t="s">
        <v>851</v>
      </c>
      <c r="E337" s="15" t="str">
        <f>VLOOKUP(C337,Programas!$P$2:$Q$32,2,0)</f>
        <v>PRESTACIONES</v>
      </c>
      <c r="F337" s="111" t="s">
        <v>437</v>
      </c>
      <c r="G337" s="15" t="str">
        <f t="shared" si="32"/>
        <v>0005-6-03-99</v>
      </c>
      <c r="H337" s="15" t="str">
        <f t="shared" si="33"/>
        <v>6.03.99</v>
      </c>
      <c r="I337" s="15" t="str">
        <f>VLOOKUP(G337,Programas!$T$2:$V$94,3,0)</f>
        <v>Otras Prestaciones</v>
      </c>
      <c r="J337" s="15" t="str">
        <f t="shared" si="34"/>
        <v>01</v>
      </c>
      <c r="K337" s="15" t="str">
        <f t="shared" si="35"/>
        <v>08</v>
      </c>
      <c r="L337" s="15" t="str">
        <f>VLOOKUP(K337,Programas!$A$2:$B$21,2,0)</f>
        <v>01 Sistema de Emergencias 9-1-1</v>
      </c>
      <c r="M337" s="15" t="str">
        <f>VLOOKUP($G337,Programas!$T$2:$AD$92,3,0)</f>
        <v>Otras Prestaciones</v>
      </c>
      <c r="N337" s="15" t="str">
        <f>VLOOKUP($G337,Programas!$T$2:$AD$92,4,0)</f>
        <v>1.3.2</v>
      </c>
      <c r="O337" s="15" t="str">
        <f>VLOOKUP($G337,Programas!$T$2:$AD$92,5,0)</f>
        <v>Transferencias corrientes al Sector Privado</v>
      </c>
      <c r="P337" s="15" t="str">
        <f>VLOOKUP($G337,Programas!$T$2:$AD$92,6,0)</f>
        <v>1.3.2</v>
      </c>
      <c r="Q337" s="15" t="str">
        <f>VLOOKUP($G337,Programas!$T$2:$AD$92,7,0)</f>
        <v>Transferencias corrientes al Sector Privado</v>
      </c>
      <c r="R337" s="15" t="str">
        <f>VLOOKUP($G337,Programas!$T$2:$AD$92,8,0)</f>
        <v>1.3</v>
      </c>
      <c r="S337" s="15" t="str">
        <f>VLOOKUP($G337,Programas!$T$2:$AD$92,9,0)</f>
        <v>TRANSFERENCIAS CORRIENTES</v>
      </c>
      <c r="T337" s="15" t="str">
        <f>VLOOKUP($G337,Programas!$T$2:$AD$92,10,0)</f>
        <v>1</v>
      </c>
      <c r="U337" s="14">
        <v>240000</v>
      </c>
      <c r="W337" s="19"/>
    </row>
    <row r="338" spans="1:23" hidden="1" x14ac:dyDescent="0.25">
      <c r="A338" s="15" t="str">
        <f t="shared" si="30"/>
        <v>0005-6</v>
      </c>
      <c r="B338" s="15" t="str">
        <f>VLOOKUP(A338,Programas!$I$2:$K$8,2,0)</f>
        <v>6 - Tranferencias Corrientes</v>
      </c>
      <c r="C338" s="15" t="str">
        <f t="shared" si="31"/>
        <v>0005-6-03</v>
      </c>
      <c r="D338" s="15" t="s">
        <v>851</v>
      </c>
      <c r="E338" s="15" t="str">
        <f>VLOOKUP(C338,Programas!$P$2:$Q$32,2,0)</f>
        <v>PRESTACIONES</v>
      </c>
      <c r="F338" s="111" t="s">
        <v>438</v>
      </c>
      <c r="G338" s="15" t="str">
        <f t="shared" si="32"/>
        <v>0005-6-03-99</v>
      </c>
      <c r="H338" s="15" t="str">
        <f t="shared" si="33"/>
        <v>6.03.99</v>
      </c>
      <c r="I338" s="15" t="str">
        <f>VLOOKUP(G338,Programas!$T$2:$V$94,3,0)</f>
        <v>Otras Prestaciones</v>
      </c>
      <c r="J338" s="15" t="str">
        <f t="shared" si="34"/>
        <v>01</v>
      </c>
      <c r="K338" s="15" t="str">
        <f t="shared" si="35"/>
        <v>09</v>
      </c>
      <c r="L338" s="15" t="str">
        <f>VLOOKUP(K338,Programas!$A$2:$B$21,2,0)</f>
        <v>01 Sistema de Emergencias 9-1-1</v>
      </c>
      <c r="M338" s="15" t="str">
        <f>VLOOKUP($G338,Programas!$T$2:$AD$92,3,0)</f>
        <v>Otras Prestaciones</v>
      </c>
      <c r="N338" s="15" t="str">
        <f>VLOOKUP($G338,Programas!$T$2:$AD$92,4,0)</f>
        <v>1.3.2</v>
      </c>
      <c r="O338" s="15" t="str">
        <f>VLOOKUP($G338,Programas!$T$2:$AD$92,5,0)</f>
        <v>Transferencias corrientes al Sector Privado</v>
      </c>
      <c r="P338" s="15" t="str">
        <f>VLOOKUP($G338,Programas!$T$2:$AD$92,6,0)</f>
        <v>1.3.2</v>
      </c>
      <c r="Q338" s="15" t="str">
        <f>VLOOKUP($G338,Programas!$T$2:$AD$92,7,0)</f>
        <v>Transferencias corrientes al Sector Privado</v>
      </c>
      <c r="R338" s="15" t="str">
        <f>VLOOKUP($G338,Programas!$T$2:$AD$92,8,0)</f>
        <v>1.3</v>
      </c>
      <c r="S338" s="15" t="str">
        <f>VLOOKUP($G338,Programas!$T$2:$AD$92,9,0)</f>
        <v>TRANSFERENCIAS CORRIENTES</v>
      </c>
      <c r="T338" s="15" t="str">
        <f>VLOOKUP($G338,Programas!$T$2:$AD$92,10,0)</f>
        <v>1</v>
      </c>
      <c r="U338" s="14">
        <v>239999.99999999997</v>
      </c>
      <c r="W338" s="19"/>
    </row>
    <row r="339" spans="1:23" hidden="1" x14ac:dyDescent="0.25">
      <c r="A339" s="15" t="str">
        <f t="shared" si="30"/>
        <v>0005-6</v>
      </c>
      <c r="B339" s="15" t="str">
        <f>VLOOKUP(A339,Programas!$I$2:$K$8,2,0)</f>
        <v>6 - Tranferencias Corrientes</v>
      </c>
      <c r="C339" s="15" t="str">
        <f t="shared" si="31"/>
        <v>0005-6-03</v>
      </c>
      <c r="D339" s="15" t="s">
        <v>851</v>
      </c>
      <c r="E339" s="15" t="str">
        <f>VLOOKUP(C339,Programas!$P$2:$Q$32,2,0)</f>
        <v>PRESTACIONES</v>
      </c>
      <c r="F339" s="111" t="s">
        <v>440</v>
      </c>
      <c r="G339" s="15" t="str">
        <f t="shared" si="32"/>
        <v>0005-6-03-99</v>
      </c>
      <c r="H339" s="15" t="str">
        <f t="shared" si="33"/>
        <v>6.03.99</v>
      </c>
      <c r="I339" s="15" t="str">
        <f>VLOOKUP(G339,Programas!$T$2:$V$94,3,0)</f>
        <v>Otras Prestaciones</v>
      </c>
      <c r="J339" s="15" t="str">
        <f t="shared" si="34"/>
        <v>01</v>
      </c>
      <c r="K339" s="15" t="str">
        <f t="shared" si="35"/>
        <v>10</v>
      </c>
      <c r="L339" s="15" t="str">
        <f>VLOOKUP(K339,Programas!$A$2:$B$21,2,0)</f>
        <v>01 Sistema de Emergencias 9-1-1</v>
      </c>
      <c r="M339" s="15" t="str">
        <f>VLOOKUP($G339,Programas!$T$2:$AD$92,3,0)</f>
        <v>Otras Prestaciones</v>
      </c>
      <c r="N339" s="15" t="str">
        <f>VLOOKUP($G339,Programas!$T$2:$AD$92,4,0)</f>
        <v>1.3.2</v>
      </c>
      <c r="O339" s="15" t="str">
        <f>VLOOKUP($G339,Programas!$T$2:$AD$92,5,0)</f>
        <v>Transferencias corrientes al Sector Privado</v>
      </c>
      <c r="P339" s="15" t="str">
        <f>VLOOKUP($G339,Programas!$T$2:$AD$92,6,0)</f>
        <v>1.3.2</v>
      </c>
      <c r="Q339" s="15" t="str">
        <f>VLOOKUP($G339,Programas!$T$2:$AD$92,7,0)</f>
        <v>Transferencias corrientes al Sector Privado</v>
      </c>
      <c r="R339" s="15" t="str">
        <f>VLOOKUP($G339,Programas!$T$2:$AD$92,8,0)</f>
        <v>1.3</v>
      </c>
      <c r="S339" s="15" t="str">
        <f>VLOOKUP($G339,Programas!$T$2:$AD$92,9,0)</f>
        <v>TRANSFERENCIAS CORRIENTES</v>
      </c>
      <c r="T339" s="15" t="str">
        <f>VLOOKUP($G339,Programas!$T$2:$AD$92,10,0)</f>
        <v>1</v>
      </c>
      <c r="U339" s="14">
        <v>240000</v>
      </c>
      <c r="W339" s="19"/>
    </row>
    <row r="340" spans="1:23" hidden="1" x14ac:dyDescent="0.25">
      <c r="A340" s="15" t="str">
        <f t="shared" si="30"/>
        <v>0005-6</v>
      </c>
      <c r="B340" s="15" t="str">
        <f>VLOOKUP(A340,Programas!$I$2:$K$8,2,0)</f>
        <v>6 - Tranferencias Corrientes</v>
      </c>
      <c r="C340" s="15" t="str">
        <f t="shared" si="31"/>
        <v>0005-6-03</v>
      </c>
      <c r="D340" s="15" t="s">
        <v>851</v>
      </c>
      <c r="E340" s="15" t="str">
        <f>VLOOKUP(C340,Programas!$P$2:$Q$32,2,0)</f>
        <v>PRESTACIONES</v>
      </c>
      <c r="F340" s="111" t="s">
        <v>441</v>
      </c>
      <c r="G340" s="15" t="str">
        <f t="shared" si="32"/>
        <v>0005-6-03-99</v>
      </c>
      <c r="H340" s="15" t="str">
        <f t="shared" si="33"/>
        <v>6.03.99</v>
      </c>
      <c r="I340" s="15" t="str">
        <f>VLOOKUP(G340,Programas!$T$2:$V$94,3,0)</f>
        <v>Otras Prestaciones</v>
      </c>
      <c r="J340" s="15" t="str">
        <f t="shared" si="34"/>
        <v>01</v>
      </c>
      <c r="K340" s="15" t="str">
        <f t="shared" si="35"/>
        <v>12</v>
      </c>
      <c r="L340" s="15" t="str">
        <f>VLOOKUP(K340,Programas!$A$2:$B$21,2,0)</f>
        <v>01 Sistema de Emergencias 9-1-1</v>
      </c>
      <c r="M340" s="15" t="str">
        <f>VLOOKUP($G340,Programas!$T$2:$AD$92,3,0)</f>
        <v>Otras Prestaciones</v>
      </c>
      <c r="N340" s="15" t="str">
        <f>VLOOKUP($G340,Programas!$T$2:$AD$92,4,0)</f>
        <v>1.3.2</v>
      </c>
      <c r="O340" s="15" t="str">
        <f>VLOOKUP($G340,Programas!$T$2:$AD$92,5,0)</f>
        <v>Transferencias corrientes al Sector Privado</v>
      </c>
      <c r="P340" s="15" t="str">
        <f>VLOOKUP($G340,Programas!$T$2:$AD$92,6,0)</f>
        <v>1.3.2</v>
      </c>
      <c r="Q340" s="15" t="str">
        <f>VLOOKUP($G340,Programas!$T$2:$AD$92,7,0)</f>
        <v>Transferencias corrientes al Sector Privado</v>
      </c>
      <c r="R340" s="15" t="str">
        <f>VLOOKUP($G340,Programas!$T$2:$AD$92,8,0)</f>
        <v>1.3</v>
      </c>
      <c r="S340" s="15" t="str">
        <f>VLOOKUP($G340,Programas!$T$2:$AD$92,9,0)</f>
        <v>TRANSFERENCIAS CORRIENTES</v>
      </c>
      <c r="T340" s="15" t="str">
        <f>VLOOKUP($G340,Programas!$T$2:$AD$92,10,0)</f>
        <v>1</v>
      </c>
      <c r="U340" s="14">
        <v>240000</v>
      </c>
      <c r="W340" s="19"/>
    </row>
    <row r="341" spans="1:23" hidden="1" x14ac:dyDescent="0.25">
      <c r="A341" s="15" t="str">
        <f t="shared" si="30"/>
        <v>0005-6</v>
      </c>
      <c r="B341" s="15" t="str">
        <f>VLOOKUP(A341,Programas!$I$2:$K$8,2,0)</f>
        <v>6 - Tranferencias Corrientes</v>
      </c>
      <c r="C341" s="15" t="str">
        <f t="shared" si="31"/>
        <v>0005-6-03</v>
      </c>
      <c r="D341" s="15" t="s">
        <v>851</v>
      </c>
      <c r="E341" s="15" t="str">
        <f>VLOOKUP(C341,Programas!$P$2:$Q$32,2,0)</f>
        <v>PRESTACIONES</v>
      </c>
      <c r="F341" s="111" t="s">
        <v>442</v>
      </c>
      <c r="G341" s="15" t="str">
        <f t="shared" si="32"/>
        <v>0005-6-03-99</v>
      </c>
      <c r="H341" s="15" t="str">
        <f t="shared" si="33"/>
        <v>6.03.99</v>
      </c>
      <c r="I341" s="15" t="str">
        <f>VLOOKUP(G341,Programas!$T$2:$V$94,3,0)</f>
        <v>Otras Prestaciones</v>
      </c>
      <c r="J341" s="15" t="str">
        <f t="shared" si="34"/>
        <v>01</v>
      </c>
      <c r="K341" s="15" t="str">
        <f t="shared" si="35"/>
        <v>13</v>
      </c>
      <c r="L341" s="15" t="str">
        <f>VLOOKUP(K341,Programas!$A$2:$B$21,2,0)</f>
        <v>01 Sistema de Emergencias 9-1-1</v>
      </c>
      <c r="M341" s="15" t="str">
        <f>VLOOKUP($G341,Programas!$T$2:$AD$92,3,0)</f>
        <v>Otras Prestaciones</v>
      </c>
      <c r="N341" s="15" t="str">
        <f>VLOOKUP($G341,Programas!$T$2:$AD$92,4,0)</f>
        <v>1.3.2</v>
      </c>
      <c r="O341" s="15" t="str">
        <f>VLOOKUP($G341,Programas!$T$2:$AD$92,5,0)</f>
        <v>Transferencias corrientes al Sector Privado</v>
      </c>
      <c r="P341" s="15" t="str">
        <f>VLOOKUP($G341,Programas!$T$2:$AD$92,6,0)</f>
        <v>1.3.2</v>
      </c>
      <c r="Q341" s="15" t="str">
        <f>VLOOKUP($G341,Programas!$T$2:$AD$92,7,0)</f>
        <v>Transferencias corrientes al Sector Privado</v>
      </c>
      <c r="R341" s="15" t="str">
        <f>VLOOKUP($G341,Programas!$T$2:$AD$92,8,0)</f>
        <v>1.3</v>
      </c>
      <c r="S341" s="15" t="str">
        <f>VLOOKUP($G341,Programas!$T$2:$AD$92,9,0)</f>
        <v>TRANSFERENCIAS CORRIENTES</v>
      </c>
      <c r="T341" s="15" t="str">
        <f>VLOOKUP($G341,Programas!$T$2:$AD$92,10,0)</f>
        <v>1</v>
      </c>
      <c r="U341" s="14">
        <v>240000</v>
      </c>
      <c r="W341" s="19"/>
    </row>
    <row r="342" spans="1:23" hidden="1" x14ac:dyDescent="0.25">
      <c r="A342" s="15" t="str">
        <f t="shared" si="30"/>
        <v>0005-6</v>
      </c>
      <c r="B342" s="15" t="str">
        <f>VLOOKUP(A342,Programas!$I$2:$K$8,2,0)</f>
        <v>6 - Tranferencias Corrientes</v>
      </c>
      <c r="C342" s="15" t="str">
        <f t="shared" si="31"/>
        <v>0005-6-03</v>
      </c>
      <c r="D342" s="15" t="s">
        <v>851</v>
      </c>
      <c r="E342" s="15" t="str">
        <f>VLOOKUP(C342,Programas!$P$2:$Q$32,2,0)</f>
        <v>PRESTACIONES</v>
      </c>
      <c r="F342" s="111" t="s">
        <v>443</v>
      </c>
      <c r="G342" s="15" t="str">
        <f t="shared" si="32"/>
        <v>0005-6-03-99</v>
      </c>
      <c r="H342" s="15" t="str">
        <f t="shared" si="33"/>
        <v>6.03.99</v>
      </c>
      <c r="I342" s="15" t="str">
        <f>VLOOKUP(G342,Programas!$T$2:$V$94,3,0)</f>
        <v>Otras Prestaciones</v>
      </c>
      <c r="J342" s="15" t="str">
        <f t="shared" si="34"/>
        <v>01</v>
      </c>
      <c r="K342" s="15" t="str">
        <f t="shared" si="35"/>
        <v>14</v>
      </c>
      <c r="L342" s="15" t="str">
        <f>VLOOKUP(K342,Programas!$A$2:$B$21,2,0)</f>
        <v>01 Sistema de Emergencias 9-1-1</v>
      </c>
      <c r="M342" s="15" t="str">
        <f>VLOOKUP($G342,Programas!$T$2:$AD$92,3,0)</f>
        <v>Otras Prestaciones</v>
      </c>
      <c r="N342" s="15" t="str">
        <f>VLOOKUP($G342,Programas!$T$2:$AD$92,4,0)</f>
        <v>1.3.2</v>
      </c>
      <c r="O342" s="15" t="str">
        <f>VLOOKUP($G342,Programas!$T$2:$AD$92,5,0)</f>
        <v>Transferencias corrientes al Sector Privado</v>
      </c>
      <c r="P342" s="15" t="str">
        <f>VLOOKUP($G342,Programas!$T$2:$AD$92,6,0)</f>
        <v>1.3.2</v>
      </c>
      <c r="Q342" s="15" t="str">
        <f>VLOOKUP($G342,Programas!$T$2:$AD$92,7,0)</f>
        <v>Transferencias corrientes al Sector Privado</v>
      </c>
      <c r="R342" s="15" t="str">
        <f>VLOOKUP($G342,Programas!$T$2:$AD$92,8,0)</f>
        <v>1.3</v>
      </c>
      <c r="S342" s="15" t="str">
        <f>VLOOKUP($G342,Programas!$T$2:$AD$92,9,0)</f>
        <v>TRANSFERENCIAS CORRIENTES</v>
      </c>
      <c r="T342" s="15" t="str">
        <f>VLOOKUP($G342,Programas!$T$2:$AD$92,10,0)</f>
        <v>1</v>
      </c>
      <c r="U342" s="14">
        <v>36000000</v>
      </c>
      <c r="W342" s="19"/>
    </row>
    <row r="343" spans="1:23" hidden="1" x14ac:dyDescent="0.25">
      <c r="A343" s="15" t="str">
        <f t="shared" si="30"/>
        <v>0005-6</v>
      </c>
      <c r="B343" s="15" t="str">
        <f>VLOOKUP(A343,Programas!$I$2:$K$8,2,0)</f>
        <v>6 - Tranferencias Corrientes</v>
      </c>
      <c r="C343" s="15" t="str">
        <f t="shared" si="31"/>
        <v>0005-6-03</v>
      </c>
      <c r="D343" s="15" t="s">
        <v>851</v>
      </c>
      <c r="E343" s="15" t="str">
        <f>VLOOKUP(C343,Programas!$P$2:$Q$32,2,0)</f>
        <v>PRESTACIONES</v>
      </c>
      <c r="F343" s="111" t="s">
        <v>444</v>
      </c>
      <c r="G343" s="15" t="str">
        <f t="shared" si="32"/>
        <v>0005-6-03-99</v>
      </c>
      <c r="H343" s="15" t="str">
        <f t="shared" si="33"/>
        <v>6.03.99</v>
      </c>
      <c r="I343" s="15" t="str">
        <f>VLOOKUP(G343,Programas!$T$2:$V$94,3,0)</f>
        <v>Otras Prestaciones</v>
      </c>
      <c r="J343" s="15" t="str">
        <f t="shared" si="34"/>
        <v>01</v>
      </c>
      <c r="K343" s="15" t="str">
        <f t="shared" si="35"/>
        <v>15</v>
      </c>
      <c r="L343" s="15" t="str">
        <f>VLOOKUP(K343,Programas!$A$2:$B$21,2,0)</f>
        <v>01 Sistema de Emergencias 9-1-1</v>
      </c>
      <c r="M343" s="15" t="str">
        <f>VLOOKUP($G343,Programas!$T$2:$AD$92,3,0)</f>
        <v>Otras Prestaciones</v>
      </c>
      <c r="N343" s="15" t="str">
        <f>VLOOKUP($G343,Programas!$T$2:$AD$92,4,0)</f>
        <v>1.3.2</v>
      </c>
      <c r="O343" s="15" t="str">
        <f>VLOOKUP($G343,Programas!$T$2:$AD$92,5,0)</f>
        <v>Transferencias corrientes al Sector Privado</v>
      </c>
      <c r="P343" s="15" t="str">
        <f>VLOOKUP($G343,Programas!$T$2:$AD$92,6,0)</f>
        <v>1.3.2</v>
      </c>
      <c r="Q343" s="15" t="str">
        <f>VLOOKUP($G343,Programas!$T$2:$AD$92,7,0)</f>
        <v>Transferencias corrientes al Sector Privado</v>
      </c>
      <c r="R343" s="15" t="str">
        <f>VLOOKUP($G343,Programas!$T$2:$AD$92,8,0)</f>
        <v>1.3</v>
      </c>
      <c r="S343" s="15" t="str">
        <f>VLOOKUP($G343,Programas!$T$2:$AD$92,9,0)</f>
        <v>TRANSFERENCIAS CORRIENTES</v>
      </c>
      <c r="T343" s="15" t="str">
        <f>VLOOKUP($G343,Programas!$T$2:$AD$92,10,0)</f>
        <v>1</v>
      </c>
      <c r="U343" s="14">
        <v>240000</v>
      </c>
      <c r="W343" s="19"/>
    </row>
    <row r="344" spans="1:23" hidden="1" x14ac:dyDescent="0.25">
      <c r="A344" s="15" t="str">
        <f t="shared" si="30"/>
        <v>0005-6</v>
      </c>
      <c r="B344" s="15" t="str">
        <f>VLOOKUP(A344,Programas!$I$2:$K$8,2,0)</f>
        <v>6 - Tranferencias Corrientes</v>
      </c>
      <c r="C344" s="15" t="str">
        <f t="shared" si="31"/>
        <v>0005-6-03</v>
      </c>
      <c r="D344" s="15" t="s">
        <v>851</v>
      </c>
      <c r="E344" s="15" t="str">
        <f>VLOOKUP(C344,Programas!$P$2:$Q$32,2,0)</f>
        <v>PRESTACIONES</v>
      </c>
      <c r="F344" s="111" t="s">
        <v>445</v>
      </c>
      <c r="G344" s="15" t="str">
        <f t="shared" si="32"/>
        <v>0005-6-03-99</v>
      </c>
      <c r="H344" s="15" t="str">
        <f t="shared" si="33"/>
        <v>6.03.99</v>
      </c>
      <c r="I344" s="15" t="str">
        <f>VLOOKUP(G344,Programas!$T$2:$V$94,3,0)</f>
        <v>Otras Prestaciones</v>
      </c>
      <c r="J344" s="15" t="str">
        <f t="shared" si="34"/>
        <v>01</v>
      </c>
      <c r="K344" s="15" t="str">
        <f t="shared" si="35"/>
        <v>16</v>
      </c>
      <c r="L344" s="15" t="str">
        <f>VLOOKUP(K344,Programas!$A$2:$B$21,2,0)</f>
        <v>01 Sistema de Emergencias 9-1-1</v>
      </c>
      <c r="M344" s="15" t="str">
        <f>VLOOKUP($G344,Programas!$T$2:$AD$92,3,0)</f>
        <v>Otras Prestaciones</v>
      </c>
      <c r="N344" s="15" t="str">
        <f>VLOOKUP($G344,Programas!$T$2:$AD$92,4,0)</f>
        <v>1.3.2</v>
      </c>
      <c r="O344" s="15" t="str">
        <f>VLOOKUP($G344,Programas!$T$2:$AD$92,5,0)</f>
        <v>Transferencias corrientes al Sector Privado</v>
      </c>
      <c r="P344" s="15" t="str">
        <f>VLOOKUP($G344,Programas!$T$2:$AD$92,6,0)</f>
        <v>1.3.2</v>
      </c>
      <c r="Q344" s="15" t="str">
        <f>VLOOKUP($G344,Programas!$T$2:$AD$92,7,0)</f>
        <v>Transferencias corrientes al Sector Privado</v>
      </c>
      <c r="R344" s="15" t="str">
        <f>VLOOKUP($G344,Programas!$T$2:$AD$92,8,0)</f>
        <v>1.3</v>
      </c>
      <c r="S344" s="15" t="str">
        <f>VLOOKUP($G344,Programas!$T$2:$AD$92,9,0)</f>
        <v>TRANSFERENCIAS CORRIENTES</v>
      </c>
      <c r="T344" s="15" t="str">
        <f>VLOOKUP($G344,Programas!$T$2:$AD$92,10,0)</f>
        <v>1</v>
      </c>
      <c r="U344" s="14">
        <v>240000</v>
      </c>
      <c r="W344" s="19"/>
    </row>
    <row r="345" spans="1:23" hidden="1" x14ac:dyDescent="0.25">
      <c r="A345" s="15" t="str">
        <f t="shared" si="30"/>
        <v>0005-6</v>
      </c>
      <c r="B345" s="15" t="str">
        <f>VLOOKUP(A345,Programas!$I$2:$K$8,2,0)</f>
        <v>6 - Tranferencias Corrientes</v>
      </c>
      <c r="C345" s="15" t="str">
        <f t="shared" si="31"/>
        <v>0005-6-03</v>
      </c>
      <c r="D345" s="15" t="s">
        <v>851</v>
      </c>
      <c r="E345" s="15" t="str">
        <f>VLOOKUP(C345,Programas!$P$2:$Q$32,2,0)</f>
        <v>PRESTACIONES</v>
      </c>
      <c r="F345" s="111" t="s">
        <v>446</v>
      </c>
      <c r="G345" s="15" t="str">
        <f t="shared" si="32"/>
        <v>0005-6-03-99</v>
      </c>
      <c r="H345" s="15" t="str">
        <f t="shared" si="33"/>
        <v>6.03.99</v>
      </c>
      <c r="I345" s="15" t="str">
        <f>VLOOKUP(G345,Programas!$T$2:$V$94,3,0)</f>
        <v>Otras Prestaciones</v>
      </c>
      <c r="J345" s="15" t="str">
        <f t="shared" si="34"/>
        <v>01</v>
      </c>
      <c r="K345" s="15" t="str">
        <f t="shared" si="35"/>
        <v>18</v>
      </c>
      <c r="L345" s="15" t="str">
        <f>VLOOKUP(K345,Programas!$A$2:$B$21,2,0)</f>
        <v>01 Sistema de Emergencias 9-1-1</v>
      </c>
      <c r="M345" s="15" t="str">
        <f>VLOOKUP($G345,Programas!$T$2:$AD$92,3,0)</f>
        <v>Otras Prestaciones</v>
      </c>
      <c r="N345" s="15" t="str">
        <f>VLOOKUP($G345,Programas!$T$2:$AD$92,4,0)</f>
        <v>1.3.2</v>
      </c>
      <c r="O345" s="15" t="str">
        <f>VLOOKUP($G345,Programas!$T$2:$AD$92,5,0)</f>
        <v>Transferencias corrientes al Sector Privado</v>
      </c>
      <c r="P345" s="15" t="str">
        <f>VLOOKUP($G345,Programas!$T$2:$AD$92,6,0)</f>
        <v>1.3.2</v>
      </c>
      <c r="Q345" s="15" t="str">
        <f>VLOOKUP($G345,Programas!$T$2:$AD$92,7,0)</f>
        <v>Transferencias corrientes al Sector Privado</v>
      </c>
      <c r="R345" s="15" t="str">
        <f>VLOOKUP($G345,Programas!$T$2:$AD$92,8,0)</f>
        <v>1.3</v>
      </c>
      <c r="S345" s="15" t="str">
        <f>VLOOKUP($G345,Programas!$T$2:$AD$92,9,0)</f>
        <v>TRANSFERENCIAS CORRIENTES</v>
      </c>
      <c r="T345" s="15" t="str">
        <f>VLOOKUP($G345,Programas!$T$2:$AD$92,10,0)</f>
        <v>1</v>
      </c>
      <c r="U345" s="14">
        <v>240000</v>
      </c>
      <c r="W345" s="19"/>
    </row>
    <row r="346" spans="1:23" hidden="1" x14ac:dyDescent="0.25">
      <c r="A346" s="15" t="str">
        <f t="shared" si="30"/>
        <v>0005-6</v>
      </c>
      <c r="B346" s="15" t="str">
        <f>VLOOKUP(A346,Programas!$I$2:$K$8,2,0)</f>
        <v>6 - Tranferencias Corrientes</v>
      </c>
      <c r="C346" s="15" t="str">
        <f t="shared" si="31"/>
        <v>0005-6-03</v>
      </c>
      <c r="D346" s="15" t="s">
        <v>851</v>
      </c>
      <c r="E346" s="15" t="str">
        <f>VLOOKUP(C346,Programas!$P$2:$Q$32,2,0)</f>
        <v>PRESTACIONES</v>
      </c>
      <c r="F346" s="111" t="s">
        <v>447</v>
      </c>
      <c r="G346" s="15" t="str">
        <f t="shared" si="32"/>
        <v>0005-6-03-99</v>
      </c>
      <c r="H346" s="15" t="str">
        <f t="shared" si="33"/>
        <v>6.03.99</v>
      </c>
      <c r="I346" s="15" t="str">
        <f>VLOOKUP(G346,Programas!$T$2:$V$94,3,0)</f>
        <v>Otras Prestaciones</v>
      </c>
      <c r="J346" s="15" t="str">
        <f t="shared" si="34"/>
        <v>01</v>
      </c>
      <c r="K346" s="15" t="str">
        <f t="shared" si="35"/>
        <v>19</v>
      </c>
      <c r="L346" s="15" t="str">
        <f>VLOOKUP(K346,Programas!$A$2:$B$21,2,0)</f>
        <v>01 Sistema de Emergencias 9-1-1</v>
      </c>
      <c r="M346" s="15" t="str">
        <f>VLOOKUP($G346,Programas!$T$2:$AD$92,3,0)</f>
        <v>Otras Prestaciones</v>
      </c>
      <c r="N346" s="15" t="str">
        <f>VLOOKUP($G346,Programas!$T$2:$AD$92,4,0)</f>
        <v>1.3.2</v>
      </c>
      <c r="O346" s="15" t="str">
        <f>VLOOKUP($G346,Programas!$T$2:$AD$92,5,0)</f>
        <v>Transferencias corrientes al Sector Privado</v>
      </c>
      <c r="P346" s="15" t="str">
        <f>VLOOKUP($G346,Programas!$T$2:$AD$92,6,0)</f>
        <v>1.3.2</v>
      </c>
      <c r="Q346" s="15" t="str">
        <f>VLOOKUP($G346,Programas!$T$2:$AD$92,7,0)</f>
        <v>Transferencias corrientes al Sector Privado</v>
      </c>
      <c r="R346" s="15" t="str">
        <f>VLOOKUP($G346,Programas!$T$2:$AD$92,8,0)</f>
        <v>1.3</v>
      </c>
      <c r="S346" s="15" t="str">
        <f>VLOOKUP($G346,Programas!$T$2:$AD$92,9,0)</f>
        <v>TRANSFERENCIAS CORRIENTES</v>
      </c>
      <c r="T346" s="15" t="str">
        <f>VLOOKUP($G346,Programas!$T$2:$AD$92,10,0)</f>
        <v>1</v>
      </c>
      <c r="U346" s="14">
        <v>240000</v>
      </c>
      <c r="W346" s="19"/>
    </row>
    <row r="347" spans="1:23" hidden="1" x14ac:dyDescent="0.25">
      <c r="A347" s="15" t="str">
        <f t="shared" si="30"/>
        <v>0005-6</v>
      </c>
      <c r="B347" s="15" t="str">
        <f>VLOOKUP(A347,Programas!$I$2:$K$8,2,0)</f>
        <v>6 - Tranferencias Corrientes</v>
      </c>
      <c r="C347" s="15" t="str">
        <f t="shared" si="31"/>
        <v>0005-6-03</v>
      </c>
      <c r="D347" s="15" t="s">
        <v>851</v>
      </c>
      <c r="E347" s="15" t="str">
        <f>VLOOKUP(C347,Programas!$P$2:$Q$32,2,0)</f>
        <v>PRESTACIONES</v>
      </c>
      <c r="F347" s="111" t="s">
        <v>448</v>
      </c>
      <c r="G347" s="15" t="str">
        <f t="shared" si="32"/>
        <v>0005-6-03-99</v>
      </c>
      <c r="H347" s="15" t="str">
        <f t="shared" si="33"/>
        <v>6.03.99</v>
      </c>
      <c r="I347" s="15" t="str">
        <f>VLOOKUP(G347,Programas!$T$2:$V$94,3,0)</f>
        <v>Otras Prestaciones</v>
      </c>
      <c r="J347" s="15" t="str">
        <f t="shared" si="34"/>
        <v>01</v>
      </c>
      <c r="K347" s="15" t="str">
        <f t="shared" si="35"/>
        <v>20</v>
      </c>
      <c r="L347" s="15" t="str">
        <f>VLOOKUP(K347,Programas!$A$2:$B$21,2,0)</f>
        <v>01 Sistema de Emergencias 9-1-1</v>
      </c>
      <c r="M347" s="15" t="str">
        <f>VLOOKUP($G347,Programas!$T$2:$AD$92,3,0)</f>
        <v>Otras Prestaciones</v>
      </c>
      <c r="N347" s="15" t="str">
        <f>VLOOKUP($G347,Programas!$T$2:$AD$92,4,0)</f>
        <v>1.3.2</v>
      </c>
      <c r="O347" s="15" t="str">
        <f>VLOOKUP($G347,Programas!$T$2:$AD$92,5,0)</f>
        <v>Transferencias corrientes al Sector Privado</v>
      </c>
      <c r="P347" s="15" t="str">
        <f>VLOOKUP($G347,Programas!$T$2:$AD$92,6,0)</f>
        <v>1.3.2</v>
      </c>
      <c r="Q347" s="15" t="str">
        <f>VLOOKUP($G347,Programas!$T$2:$AD$92,7,0)</f>
        <v>Transferencias corrientes al Sector Privado</v>
      </c>
      <c r="R347" s="15" t="str">
        <f>VLOOKUP($G347,Programas!$T$2:$AD$92,8,0)</f>
        <v>1.3</v>
      </c>
      <c r="S347" s="15" t="str">
        <f>VLOOKUP($G347,Programas!$T$2:$AD$92,9,0)</f>
        <v>TRANSFERENCIAS CORRIENTES</v>
      </c>
      <c r="T347" s="15" t="str">
        <f>VLOOKUP($G347,Programas!$T$2:$AD$92,10,0)</f>
        <v>1</v>
      </c>
      <c r="U347" s="14">
        <v>240000</v>
      </c>
      <c r="W347" s="19"/>
    </row>
    <row r="348" spans="1:23" hidden="1" x14ac:dyDescent="0.25">
      <c r="A348" s="15" t="str">
        <f t="shared" si="30"/>
        <v>0055-5</v>
      </c>
      <c r="B348" s="15" t="str">
        <f>VLOOKUP(A348,Programas!$I$2:$K$8,2,0)</f>
        <v>5 - Bienes duraderos</v>
      </c>
      <c r="C348" s="15" t="str">
        <f t="shared" si="31"/>
        <v>0055-5-01</v>
      </c>
      <c r="D348" s="15" t="s">
        <v>849</v>
      </c>
      <c r="E348" s="15" t="str">
        <f>VLOOKUP(C348,Programas!$P$2:$Q$32,2,0)</f>
        <v>MAQUINARIA, EQUIPO Y MOBILIARIO</v>
      </c>
      <c r="F348" s="111" t="s">
        <v>884</v>
      </c>
      <c r="G348" s="15" t="str">
        <f t="shared" si="32"/>
        <v>0055-5-01-03</v>
      </c>
      <c r="H348" s="15" t="str">
        <f t="shared" si="33"/>
        <v>5.01.03</v>
      </c>
      <c r="I348" s="15" t="str">
        <f>VLOOKUP(G348,Programas!$T$2:$V$94,3,0)</f>
        <v>Equipo de comunicacion</v>
      </c>
      <c r="J348" s="15" t="str">
        <f t="shared" si="34"/>
        <v>38</v>
      </c>
      <c r="K348" s="15" t="str">
        <f t="shared" si="35"/>
        <v>09</v>
      </c>
      <c r="L348" s="15" t="str">
        <f>VLOOKUP(K348,Programas!$A$2:$B$21,2,0)</f>
        <v>01 Sistema de Emergencias 9-1-1</v>
      </c>
      <c r="M348" s="15" t="str">
        <f>VLOOKUP($G348,Programas!$T$2:$AD$92,3,0)</f>
        <v>Equipo de comunicacion</v>
      </c>
      <c r="N348" s="15" t="str">
        <f>VLOOKUP($G348,Programas!$T$2:$AD$92,4,0)</f>
        <v>2.2.1</v>
      </c>
      <c r="O348" s="15" t="str">
        <f>VLOOKUP($G348,Programas!$T$2:$AD$92,5,0)</f>
        <v xml:space="preserve">Maquinaria y equipo </v>
      </c>
      <c r="P348" s="15" t="str">
        <f>VLOOKUP($G348,Programas!$T$2:$AD$92,6,0)</f>
        <v>2.2.1</v>
      </c>
      <c r="Q348" s="15" t="str">
        <f>VLOOKUP($G348,Programas!$T$2:$AD$92,7,0)</f>
        <v xml:space="preserve">Maquinaria y equipo </v>
      </c>
      <c r="R348" s="15" t="str">
        <f>VLOOKUP($G348,Programas!$T$2:$AD$92,8,0)</f>
        <v>2.2</v>
      </c>
      <c r="S348" s="15" t="str">
        <f>VLOOKUP($G348,Programas!$T$2:$AD$92,9,0)</f>
        <v>ADQUISICIÓN DE ACTIVOS</v>
      </c>
      <c r="T348" s="15" t="str">
        <f>VLOOKUP($G348,Programas!$T$2:$AD$92,10,0)</f>
        <v>2</v>
      </c>
      <c r="U348" s="14">
        <v>750000</v>
      </c>
      <c r="W348" s="19"/>
    </row>
    <row r="349" spans="1:23" hidden="1" x14ac:dyDescent="0.25">
      <c r="A349" s="15" t="str">
        <f t="shared" si="30"/>
        <v>0055-5</v>
      </c>
      <c r="B349" s="15" t="str">
        <f>VLOOKUP(A349,Programas!$I$2:$K$8,2,0)</f>
        <v>5 - Bienes duraderos</v>
      </c>
      <c r="C349" s="15" t="str">
        <f t="shared" si="31"/>
        <v>0055-5-01</v>
      </c>
      <c r="D349" s="15" t="s">
        <v>849</v>
      </c>
      <c r="E349" s="15" t="str">
        <f>VLOOKUP(C349,Programas!$P$2:$Q$32,2,0)</f>
        <v>MAQUINARIA, EQUIPO Y MOBILIARIO</v>
      </c>
      <c r="F349" s="111" t="s">
        <v>885</v>
      </c>
      <c r="G349" s="15" t="str">
        <f t="shared" si="32"/>
        <v>0055-5-01-03</v>
      </c>
      <c r="H349" s="15" t="str">
        <f t="shared" si="33"/>
        <v>5.01.03</v>
      </c>
      <c r="I349" s="15" t="str">
        <f>VLOOKUP(G349,Programas!$T$2:$V$94,3,0)</f>
        <v>Equipo de comunicacion</v>
      </c>
      <c r="J349" s="15" t="str">
        <f t="shared" si="34"/>
        <v>38</v>
      </c>
      <c r="K349" s="15" t="str">
        <f t="shared" si="35"/>
        <v>14</v>
      </c>
      <c r="L349" s="15" t="str">
        <f>VLOOKUP(K349,Programas!$A$2:$B$21,2,0)</f>
        <v>01 Sistema de Emergencias 9-1-1</v>
      </c>
      <c r="M349" s="15" t="str">
        <f>VLOOKUP($G349,Programas!$T$2:$AD$92,3,0)</f>
        <v>Equipo de comunicacion</v>
      </c>
      <c r="N349" s="15" t="str">
        <f>VLOOKUP($G349,Programas!$T$2:$AD$92,4,0)</f>
        <v>2.2.1</v>
      </c>
      <c r="O349" s="15" t="str">
        <f>VLOOKUP($G349,Programas!$T$2:$AD$92,5,0)</f>
        <v xml:space="preserve">Maquinaria y equipo </v>
      </c>
      <c r="P349" s="15" t="str">
        <f>VLOOKUP($G349,Programas!$T$2:$AD$92,6,0)</f>
        <v>2.2.1</v>
      </c>
      <c r="Q349" s="15" t="str">
        <f>VLOOKUP($G349,Programas!$T$2:$AD$92,7,0)</f>
        <v xml:space="preserve">Maquinaria y equipo </v>
      </c>
      <c r="R349" s="15" t="str">
        <f>VLOOKUP($G349,Programas!$T$2:$AD$92,8,0)</f>
        <v>2.2</v>
      </c>
      <c r="S349" s="15" t="str">
        <f>VLOOKUP($G349,Programas!$T$2:$AD$92,9,0)</f>
        <v>ADQUISICIÓN DE ACTIVOS</v>
      </c>
      <c r="T349" s="15" t="str">
        <f>VLOOKUP($G349,Programas!$T$2:$AD$92,10,0)</f>
        <v>2</v>
      </c>
      <c r="U349" s="14">
        <v>3645730</v>
      </c>
      <c r="W349" s="19"/>
    </row>
    <row r="350" spans="1:23" hidden="1" x14ac:dyDescent="0.25">
      <c r="A350" s="15" t="str">
        <f t="shared" si="30"/>
        <v>0055-5</v>
      </c>
      <c r="B350" s="15" t="str">
        <f>VLOOKUP(A350,Programas!$I$2:$K$8,2,0)</f>
        <v>5 - Bienes duraderos</v>
      </c>
      <c r="C350" s="15" t="str">
        <f t="shared" si="31"/>
        <v>0055-5-01</v>
      </c>
      <c r="D350" s="15" t="s">
        <v>849</v>
      </c>
      <c r="E350" s="15" t="str">
        <f>VLOOKUP(C350,Programas!$P$2:$Q$32,2,0)</f>
        <v>MAQUINARIA, EQUIPO Y MOBILIARIO</v>
      </c>
      <c r="F350" s="111" t="s">
        <v>451</v>
      </c>
      <c r="G350" s="15" t="str">
        <f t="shared" si="32"/>
        <v>0055-5-01-05</v>
      </c>
      <c r="H350" s="15" t="str">
        <f t="shared" si="33"/>
        <v>5.01.05</v>
      </c>
      <c r="I350" s="15" t="str">
        <f>VLOOKUP(G350,Programas!$T$2:$V$94,3,0)</f>
        <v>Equipo de  cómputo</v>
      </c>
      <c r="J350" s="15" t="str">
        <f t="shared" si="34"/>
        <v>48</v>
      </c>
      <c r="K350" s="15" t="str">
        <f t="shared" si="35"/>
        <v>15</v>
      </c>
      <c r="L350" s="15" t="str">
        <f>VLOOKUP(K350,Programas!$A$2:$B$21,2,0)</f>
        <v>01 Sistema de Emergencias 9-1-1</v>
      </c>
      <c r="M350" s="15" t="str">
        <f>VLOOKUP($G350,Programas!$T$2:$AD$92,3,0)</f>
        <v>Equipo de  cómputo</v>
      </c>
      <c r="N350" s="15" t="str">
        <f>VLOOKUP($G350,Programas!$T$2:$AD$92,4,0)</f>
        <v>2.2.1</v>
      </c>
      <c r="O350" s="15" t="str">
        <f>VLOOKUP($G350,Programas!$T$2:$AD$92,5,0)</f>
        <v xml:space="preserve">Maquinaria y equipo </v>
      </c>
      <c r="P350" s="15" t="str">
        <f>VLOOKUP($G350,Programas!$T$2:$AD$92,6,0)</f>
        <v>2.2.1</v>
      </c>
      <c r="Q350" s="15" t="str">
        <f>VLOOKUP($G350,Programas!$T$2:$AD$92,7,0)</f>
        <v xml:space="preserve">Maquinaria y equipo </v>
      </c>
      <c r="R350" s="15" t="str">
        <f>VLOOKUP($G350,Programas!$T$2:$AD$92,8,0)</f>
        <v>2.2</v>
      </c>
      <c r="S350" s="15" t="str">
        <f>VLOOKUP($G350,Programas!$T$2:$AD$92,9,0)</f>
        <v>ADQUISICIÓN DE ACTIVOS</v>
      </c>
      <c r="T350" s="15" t="str">
        <f>VLOOKUP($G350,Programas!$T$2:$AD$92,10,0)</f>
        <v>2</v>
      </c>
      <c r="U350" s="14">
        <v>25920000</v>
      </c>
      <c r="W350" s="19"/>
    </row>
    <row r="351" spans="1:23" hidden="1" x14ac:dyDescent="0.25">
      <c r="A351" s="15" t="str">
        <f t="shared" si="30"/>
        <v>0055-5</v>
      </c>
      <c r="B351" s="15" t="str">
        <f>VLOOKUP(A351,Programas!$I$2:$K$8,2,0)</f>
        <v>5 - Bienes duraderos</v>
      </c>
      <c r="C351" s="15" t="str">
        <f t="shared" si="31"/>
        <v>0055-5-01</v>
      </c>
      <c r="D351" s="15" t="s">
        <v>849</v>
      </c>
      <c r="E351" s="15" t="str">
        <f>VLOOKUP(C351,Programas!$P$2:$Q$32,2,0)</f>
        <v>MAQUINARIA, EQUIPO Y MOBILIARIO</v>
      </c>
      <c r="F351" s="111" t="s">
        <v>886</v>
      </c>
      <c r="G351" s="15" t="str">
        <f t="shared" si="32"/>
        <v>0055-5-01-05</v>
      </c>
      <c r="H351" s="15" t="str">
        <f t="shared" si="33"/>
        <v>5.01.05</v>
      </c>
      <c r="I351" s="15" t="str">
        <f>VLOOKUP(G351,Programas!$T$2:$V$94,3,0)</f>
        <v>Equipo de  cómputo</v>
      </c>
      <c r="J351" s="15" t="str">
        <f t="shared" si="34"/>
        <v>58</v>
      </c>
      <c r="K351" s="15" t="str">
        <f t="shared" si="35"/>
        <v>15</v>
      </c>
      <c r="L351" s="15" t="str">
        <f>VLOOKUP(K351,Programas!$A$2:$B$21,2,0)</f>
        <v>01 Sistema de Emergencias 9-1-1</v>
      </c>
      <c r="M351" s="15" t="str">
        <f>VLOOKUP($G351,Programas!$T$2:$AD$92,3,0)</f>
        <v>Equipo de  cómputo</v>
      </c>
      <c r="N351" s="15" t="str">
        <f>VLOOKUP($G351,Programas!$T$2:$AD$92,4,0)</f>
        <v>2.2.1</v>
      </c>
      <c r="O351" s="15" t="str">
        <f>VLOOKUP($G351,Programas!$T$2:$AD$92,5,0)</f>
        <v xml:space="preserve">Maquinaria y equipo </v>
      </c>
      <c r="P351" s="15" t="str">
        <f>VLOOKUP($G351,Programas!$T$2:$AD$92,6,0)</f>
        <v>2.2.1</v>
      </c>
      <c r="Q351" s="15" t="str">
        <f>VLOOKUP($G351,Programas!$T$2:$AD$92,7,0)</f>
        <v xml:space="preserve">Maquinaria y equipo </v>
      </c>
      <c r="R351" s="15" t="str">
        <f>VLOOKUP($G351,Programas!$T$2:$AD$92,8,0)</f>
        <v>2.2</v>
      </c>
      <c r="S351" s="15" t="str">
        <f>VLOOKUP($G351,Programas!$T$2:$AD$92,9,0)</f>
        <v>ADQUISICIÓN DE ACTIVOS</v>
      </c>
      <c r="T351" s="15" t="str">
        <f>VLOOKUP($G351,Programas!$T$2:$AD$92,10,0)</f>
        <v>2</v>
      </c>
      <c r="U351" s="14">
        <v>66240000</v>
      </c>
      <c r="W351" s="19"/>
    </row>
    <row r="352" spans="1:23" hidden="1" x14ac:dyDescent="0.25">
      <c r="A352" s="15" t="str">
        <f t="shared" si="30"/>
        <v>0055-5</v>
      </c>
      <c r="B352" s="15" t="str">
        <f>VLOOKUP(A352,Programas!$I$2:$K$8,2,0)</f>
        <v>5 - Bienes duraderos</v>
      </c>
      <c r="C352" s="15" t="str">
        <f t="shared" si="31"/>
        <v>0055-5-01</v>
      </c>
      <c r="D352" s="15" t="s">
        <v>849</v>
      </c>
      <c r="E352" s="15" t="str">
        <f>VLOOKUP(C352,Programas!$P$2:$Q$32,2,0)</f>
        <v>MAQUINARIA, EQUIPO Y MOBILIARIO</v>
      </c>
      <c r="F352" s="111" t="s">
        <v>887</v>
      </c>
      <c r="G352" s="15" t="str">
        <f t="shared" si="32"/>
        <v>0055-5-01-05</v>
      </c>
      <c r="H352" s="15" t="str">
        <f t="shared" si="33"/>
        <v>5.01.05</v>
      </c>
      <c r="I352" s="15" t="str">
        <f>VLOOKUP(G352,Programas!$T$2:$V$94,3,0)</f>
        <v>Equipo de  cómputo</v>
      </c>
      <c r="J352" s="15" t="str">
        <f t="shared" si="34"/>
        <v>60</v>
      </c>
      <c r="K352" s="15" t="str">
        <f t="shared" si="35"/>
        <v>15</v>
      </c>
      <c r="L352" s="15" t="str">
        <f>VLOOKUP(K352,Programas!$A$2:$B$21,2,0)</f>
        <v>01 Sistema de Emergencias 9-1-1</v>
      </c>
      <c r="M352" s="15" t="str">
        <f>VLOOKUP($G352,Programas!$T$2:$AD$92,3,0)</f>
        <v>Equipo de  cómputo</v>
      </c>
      <c r="N352" s="15" t="str">
        <f>VLOOKUP($G352,Programas!$T$2:$AD$92,4,0)</f>
        <v>2.2.1</v>
      </c>
      <c r="O352" s="15" t="str">
        <f>VLOOKUP($G352,Programas!$T$2:$AD$92,5,0)</f>
        <v xml:space="preserve">Maquinaria y equipo </v>
      </c>
      <c r="P352" s="15" t="str">
        <f>VLOOKUP($G352,Programas!$T$2:$AD$92,6,0)</f>
        <v>2.2.1</v>
      </c>
      <c r="Q352" s="15" t="str">
        <f>VLOOKUP($G352,Programas!$T$2:$AD$92,7,0)</f>
        <v xml:space="preserve">Maquinaria y equipo </v>
      </c>
      <c r="R352" s="15" t="str">
        <f>VLOOKUP($G352,Programas!$T$2:$AD$92,8,0)</f>
        <v>2.2</v>
      </c>
      <c r="S352" s="15" t="str">
        <f>VLOOKUP($G352,Programas!$T$2:$AD$92,9,0)</f>
        <v>ADQUISICIÓN DE ACTIVOS</v>
      </c>
      <c r="T352" s="15" t="str">
        <f>VLOOKUP($G352,Programas!$T$2:$AD$92,10,0)</f>
        <v>2</v>
      </c>
      <c r="U352" s="14">
        <v>56772000</v>
      </c>
      <c r="W352" s="19"/>
    </row>
    <row r="353" spans="1:26" hidden="1" x14ac:dyDescent="0.25">
      <c r="A353" s="15" t="str">
        <f t="shared" si="30"/>
        <v>0055-5</v>
      </c>
      <c r="B353" s="15" t="str">
        <f>VLOOKUP(A353,Programas!$I$2:$K$8,2,0)</f>
        <v>5 - Bienes duraderos</v>
      </c>
      <c r="C353" s="15" t="str">
        <f t="shared" si="31"/>
        <v>0055-5-01</v>
      </c>
      <c r="D353" s="15" t="s">
        <v>849</v>
      </c>
      <c r="E353" s="15" t="str">
        <f>VLOOKUP(C353,Programas!$P$2:$Q$32,2,0)</f>
        <v>MAQUINARIA, EQUIPO Y MOBILIARIO</v>
      </c>
      <c r="F353" s="111" t="s">
        <v>888</v>
      </c>
      <c r="G353" s="15" t="str">
        <f t="shared" si="32"/>
        <v>0055-5-01-99</v>
      </c>
      <c r="H353" s="15" t="str">
        <f t="shared" si="33"/>
        <v>5.01.99</v>
      </c>
      <c r="I353" s="15" t="str">
        <f>VLOOKUP(G353,Programas!$T$2:$V$94,3,0)</f>
        <v>Maquinaria, equipo y mobiliario diverso</v>
      </c>
      <c r="J353" s="15" t="str">
        <f t="shared" si="34"/>
        <v>29</v>
      </c>
      <c r="K353" s="15" t="str">
        <f t="shared" si="35"/>
        <v>09</v>
      </c>
      <c r="L353" s="15" t="str">
        <f>VLOOKUP(K353,Programas!$A$2:$B$21,2,0)</f>
        <v>01 Sistema de Emergencias 9-1-1</v>
      </c>
      <c r="M353" s="15" t="str">
        <f>VLOOKUP($G353,Programas!$T$2:$AD$92,3,0)</f>
        <v>Maquinaria, equipo y mobiliario diverso</v>
      </c>
      <c r="N353" s="15" t="str">
        <f>VLOOKUP($G353,Programas!$T$2:$AD$92,4,0)</f>
        <v>2.2.1</v>
      </c>
      <c r="O353" s="15" t="str">
        <f>VLOOKUP($G353,Programas!$T$2:$AD$92,5,0)</f>
        <v xml:space="preserve">Maquinaria y equipo </v>
      </c>
      <c r="P353" s="15" t="str">
        <f>VLOOKUP($G353,Programas!$T$2:$AD$92,6,0)</f>
        <v>2.2.1</v>
      </c>
      <c r="Q353" s="15" t="str">
        <f>VLOOKUP($G353,Programas!$T$2:$AD$92,7,0)</f>
        <v xml:space="preserve">Maquinaria y equipo </v>
      </c>
      <c r="R353" s="15" t="str">
        <f>VLOOKUP($G353,Programas!$T$2:$AD$92,8,0)</f>
        <v>2.2</v>
      </c>
      <c r="S353" s="15" t="str">
        <f>VLOOKUP($G353,Programas!$T$2:$AD$92,9,0)</f>
        <v>ADQUISICIÓN DE ACTIVOS</v>
      </c>
      <c r="T353" s="15" t="str">
        <f>VLOOKUP($G353,Programas!$T$2:$AD$92,10,0)</f>
        <v>2</v>
      </c>
      <c r="U353" s="14">
        <v>2760000</v>
      </c>
      <c r="W353" s="19"/>
    </row>
    <row r="354" spans="1:26" hidden="1" x14ac:dyDescent="0.25">
      <c r="A354" s="15" t="str">
        <f t="shared" si="30"/>
        <v>0055-5</v>
      </c>
      <c r="B354" s="15" t="str">
        <f>VLOOKUP(A354,Programas!$I$2:$K$8,2,0)</f>
        <v>5 - Bienes duraderos</v>
      </c>
      <c r="C354" s="15" t="str">
        <f t="shared" si="31"/>
        <v>0055-5-99</v>
      </c>
      <c r="D354" s="15" t="s">
        <v>849</v>
      </c>
      <c r="E354" s="15" t="str">
        <f>VLOOKUP(C354,Programas!$P$2:$Q$32,2,0)</f>
        <v>BIENES DURADEROS DIVERSOS</v>
      </c>
      <c r="F354" s="111" t="s">
        <v>889</v>
      </c>
      <c r="G354" s="15" t="str">
        <f t="shared" si="32"/>
        <v>0055-5-99-03</v>
      </c>
      <c r="H354" s="15" t="str">
        <f t="shared" si="33"/>
        <v>5.99.03</v>
      </c>
      <c r="I354" s="15" t="str">
        <f>VLOOKUP(G354,Programas!$T$2:$V$94,3,0)</f>
        <v>Bienes intangibles</v>
      </c>
      <c r="J354" s="15" t="str">
        <f t="shared" si="34"/>
        <v>24</v>
      </c>
      <c r="K354" s="15" t="str">
        <f t="shared" si="35"/>
        <v>07</v>
      </c>
      <c r="L354" s="15" t="str">
        <f>VLOOKUP(K354,Programas!$A$2:$B$21,2,0)</f>
        <v>01 Sistema de Emergencias 9-1-1</v>
      </c>
      <c r="M354" s="15" t="str">
        <f>VLOOKUP($G354,Programas!$T$2:$AD$92,3,0)</f>
        <v>Bienes intangibles</v>
      </c>
      <c r="N354" s="15" t="str">
        <f>VLOOKUP($G354,Programas!$T$2:$AD$92,4,0)</f>
        <v>2.2.4</v>
      </c>
      <c r="O354" s="15" t="str">
        <f>VLOOKUP($G354,Programas!$T$2:$AD$92,5,0)</f>
        <v>Intangibles</v>
      </c>
      <c r="P354" s="15" t="str">
        <f>VLOOKUP($G354,Programas!$T$2:$AD$92,6,0)</f>
        <v>2.2.4</v>
      </c>
      <c r="Q354" s="15" t="str">
        <f>VLOOKUP($G354,Programas!$T$2:$AD$92,7,0)</f>
        <v>Intangibles</v>
      </c>
      <c r="R354" s="15" t="str">
        <f>VLOOKUP($G354,Programas!$T$2:$AD$92,8,0)</f>
        <v>2.2</v>
      </c>
      <c r="S354" s="15" t="str">
        <f>VLOOKUP($G354,Programas!$T$2:$AD$92,9,0)</f>
        <v>ADQUISICIÓN DE ACTIVOS</v>
      </c>
      <c r="T354" s="15" t="str">
        <f>VLOOKUP($G354,Programas!$T$2:$AD$92,10,0)</f>
        <v>2</v>
      </c>
      <c r="U354" s="144">
        <v>2600000</v>
      </c>
      <c r="W354" s="19"/>
    </row>
    <row r="355" spans="1:26" hidden="1" x14ac:dyDescent="0.25">
      <c r="A355" s="15" t="str">
        <f t="shared" si="30"/>
        <v>0055-5</v>
      </c>
      <c r="B355" s="15" t="str">
        <f>VLOOKUP(A355,Programas!$I$2:$K$8,2,0)</f>
        <v>5 - Bienes duraderos</v>
      </c>
      <c r="C355" s="15" t="str">
        <f t="shared" si="31"/>
        <v>0055-5-99</v>
      </c>
      <c r="D355" s="15" t="s">
        <v>850</v>
      </c>
      <c r="E355" s="15" t="str">
        <f>VLOOKUP(C355,Programas!$P$2:$Q$32,2,0)</f>
        <v>BIENES DURADEROS DIVERSOS</v>
      </c>
      <c r="F355" s="111" t="s">
        <v>452</v>
      </c>
      <c r="G355" s="15" t="str">
        <f t="shared" si="32"/>
        <v>0055-5-99-03</v>
      </c>
      <c r="H355" s="15" t="str">
        <f t="shared" si="33"/>
        <v>5.99.03</v>
      </c>
      <c r="I355" s="15" t="str">
        <f>VLOOKUP(G355,Programas!$T$2:$V$94,3,0)</f>
        <v>Bienes intangibles</v>
      </c>
      <c r="J355" s="15" t="str">
        <f t="shared" si="34"/>
        <v>40</v>
      </c>
      <c r="K355" s="15" t="str">
        <f t="shared" si="35"/>
        <v>15</v>
      </c>
      <c r="L355" s="15" t="str">
        <f>VLOOKUP(K355,Programas!$A$2:$B$21,2,0)</f>
        <v>01 Sistema de Emergencias 9-1-1</v>
      </c>
      <c r="M355" s="15" t="str">
        <f>VLOOKUP($G355,Programas!$T$2:$AD$92,3,0)</f>
        <v>Bienes intangibles</v>
      </c>
      <c r="N355" s="15" t="str">
        <f>VLOOKUP($G355,Programas!$T$2:$AD$92,4,0)</f>
        <v>2.2.4</v>
      </c>
      <c r="O355" s="15" t="str">
        <f>VLOOKUP($G355,Programas!$T$2:$AD$92,5,0)</f>
        <v>Intangibles</v>
      </c>
      <c r="P355" s="15" t="str">
        <f>VLOOKUP($G355,Programas!$T$2:$AD$92,6,0)</f>
        <v>2.2.4</v>
      </c>
      <c r="Q355" s="15" t="str">
        <f>VLOOKUP($G355,Programas!$T$2:$AD$92,7,0)</f>
        <v>Intangibles</v>
      </c>
      <c r="R355" s="15" t="str">
        <f>VLOOKUP($G355,Programas!$T$2:$AD$92,8,0)</f>
        <v>2.2</v>
      </c>
      <c r="S355" s="15" t="str">
        <f>VLOOKUP($G355,Programas!$T$2:$AD$92,9,0)</f>
        <v>ADQUISICIÓN DE ACTIVOS</v>
      </c>
      <c r="T355" s="15" t="str">
        <f>VLOOKUP($G355,Programas!$T$2:$AD$92,10,0)</f>
        <v>2</v>
      </c>
      <c r="U355" s="14">
        <v>540000</v>
      </c>
      <c r="W355" s="19"/>
    </row>
    <row r="356" spans="1:26" hidden="1" x14ac:dyDescent="0.25">
      <c r="A356" s="15" t="str">
        <f t="shared" si="30"/>
        <v>0055-5</v>
      </c>
      <c r="B356" s="15" t="str">
        <f>VLOOKUP(A356,Programas!$I$2:$K$8,2,0)</f>
        <v>5 - Bienes duraderos</v>
      </c>
      <c r="C356" s="15" t="str">
        <f t="shared" si="31"/>
        <v>0055-5-99</v>
      </c>
      <c r="D356" s="15" t="s">
        <v>850</v>
      </c>
      <c r="E356" s="15" t="str">
        <f>VLOOKUP(C356,Programas!$P$2:$Q$32,2,0)</f>
        <v>BIENES DURADEROS DIVERSOS</v>
      </c>
      <c r="F356" s="111" t="s">
        <v>453</v>
      </c>
      <c r="G356" s="15" t="str">
        <f t="shared" si="32"/>
        <v>0055-5-99-03</v>
      </c>
      <c r="H356" s="15" t="str">
        <f t="shared" si="33"/>
        <v>5.99.03</v>
      </c>
      <c r="I356" s="15" t="str">
        <f>VLOOKUP(G356,Programas!$T$2:$V$94,3,0)</f>
        <v>Bienes intangibles</v>
      </c>
      <c r="J356" s="15" t="str">
        <f t="shared" si="34"/>
        <v>44</v>
      </c>
      <c r="K356" s="15" t="str">
        <f t="shared" si="35"/>
        <v>15</v>
      </c>
      <c r="L356" s="15" t="str">
        <f>VLOOKUP(K356,Programas!$A$2:$B$21,2,0)</f>
        <v>01 Sistema de Emergencias 9-1-1</v>
      </c>
      <c r="M356" s="15" t="str">
        <f>VLOOKUP($G356,Programas!$T$2:$AD$92,3,0)</f>
        <v>Bienes intangibles</v>
      </c>
      <c r="N356" s="15" t="str">
        <f>VLOOKUP($G356,Programas!$T$2:$AD$92,4,0)</f>
        <v>2.2.4</v>
      </c>
      <c r="O356" s="15" t="str">
        <f>VLOOKUP($G356,Programas!$T$2:$AD$92,5,0)</f>
        <v>Intangibles</v>
      </c>
      <c r="P356" s="15" t="str">
        <f>VLOOKUP($G356,Programas!$T$2:$AD$92,6,0)</f>
        <v>2.2.4</v>
      </c>
      <c r="Q356" s="15" t="str">
        <f>VLOOKUP($G356,Programas!$T$2:$AD$92,7,0)</f>
        <v>Intangibles</v>
      </c>
      <c r="R356" s="15" t="str">
        <f>VLOOKUP($G356,Programas!$T$2:$AD$92,8,0)</f>
        <v>2.2</v>
      </c>
      <c r="S356" s="15" t="str">
        <f>VLOOKUP($G356,Programas!$T$2:$AD$92,9,0)</f>
        <v>ADQUISICIÓN DE ACTIVOS</v>
      </c>
      <c r="T356" s="15" t="str">
        <f>VLOOKUP($G356,Programas!$T$2:$AD$92,10,0)</f>
        <v>2</v>
      </c>
      <c r="U356" s="14">
        <v>217440000</v>
      </c>
      <c r="W356" s="19"/>
    </row>
    <row r="357" spans="1:26" hidden="1" x14ac:dyDescent="0.25">
      <c r="A357" s="15" t="str">
        <f t="shared" si="30"/>
        <v>0055-5</v>
      </c>
      <c r="B357" s="15" t="str">
        <f>VLOOKUP(A357,Programas!$I$2:$K$8,2,0)</f>
        <v>5 - Bienes duraderos</v>
      </c>
      <c r="C357" s="15" t="str">
        <f t="shared" si="31"/>
        <v>0055-5-99</v>
      </c>
      <c r="D357" s="15" t="s">
        <v>850</v>
      </c>
      <c r="E357" s="15" t="str">
        <f>VLOOKUP(C357,Programas!$P$2:$Q$32,2,0)</f>
        <v>BIENES DURADEROS DIVERSOS</v>
      </c>
      <c r="F357" s="111" t="s">
        <v>890</v>
      </c>
      <c r="G357" s="15" t="str">
        <f t="shared" si="32"/>
        <v>0055-5-99-03</v>
      </c>
      <c r="H357" s="15" t="str">
        <f t="shared" si="33"/>
        <v>5.99.03</v>
      </c>
      <c r="I357" s="15" t="str">
        <f>VLOOKUP(G357,Programas!$T$2:$V$94,3,0)</f>
        <v>Bienes intangibles</v>
      </c>
      <c r="J357" s="15" t="str">
        <f t="shared" si="34"/>
        <v>55</v>
      </c>
      <c r="K357" s="15" t="str">
        <f t="shared" si="35"/>
        <v>15</v>
      </c>
      <c r="L357" s="15" t="str">
        <f>VLOOKUP(K357,Programas!$A$2:$B$21,2,0)</f>
        <v>01 Sistema de Emergencias 9-1-1</v>
      </c>
      <c r="M357" s="15" t="str">
        <f>VLOOKUP($G357,Programas!$T$2:$AD$92,3,0)</f>
        <v>Bienes intangibles</v>
      </c>
      <c r="N357" s="15" t="str">
        <f>VLOOKUP($G357,Programas!$T$2:$AD$92,4,0)</f>
        <v>2.2.4</v>
      </c>
      <c r="O357" s="15" t="str">
        <f>VLOOKUP($G357,Programas!$T$2:$AD$92,5,0)</f>
        <v>Intangibles</v>
      </c>
      <c r="P357" s="15" t="str">
        <f>VLOOKUP($G357,Programas!$T$2:$AD$92,6,0)</f>
        <v>2.2.4</v>
      </c>
      <c r="Q357" s="15" t="str">
        <f>VLOOKUP($G357,Programas!$T$2:$AD$92,7,0)</f>
        <v>Intangibles</v>
      </c>
      <c r="R357" s="15" t="str">
        <f>VLOOKUP($G357,Programas!$T$2:$AD$92,8,0)</f>
        <v>2.2</v>
      </c>
      <c r="S357" s="15" t="str">
        <f>VLOOKUP($G357,Programas!$T$2:$AD$92,9,0)</f>
        <v>ADQUISICIÓN DE ACTIVOS</v>
      </c>
      <c r="T357" s="15" t="str">
        <f>VLOOKUP($G357,Programas!$T$2:$AD$92,10,0)</f>
        <v>2</v>
      </c>
      <c r="U357" s="14">
        <v>2160000</v>
      </c>
    </row>
    <row r="358" spans="1:26" x14ac:dyDescent="0.25">
      <c r="U358" s="19"/>
    </row>
    <row r="360" spans="1:26" x14ac:dyDescent="0.25">
      <c r="Z360" s="18"/>
    </row>
  </sheetData>
  <autoFilter ref="A1:U357" xr:uid="{00000000-0001-0000-0000-000000000000}">
    <filterColumn colId="7">
      <filters>
        <filter val="1.01.03"/>
      </filters>
    </filterColumn>
    <sortState xmlns:xlrd2="http://schemas.microsoft.com/office/spreadsheetml/2017/richdata2" ref="A2:U357">
      <sortCondition ref="F1:F356"/>
    </sortState>
  </autoFilter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CBFEE-64E3-40E9-8541-224F5E77853B}">
  <sheetPr codeName="Hoja16"/>
  <dimension ref="A1:AD94"/>
  <sheetViews>
    <sheetView topLeftCell="S68" workbookViewId="0">
      <selection activeCell="B6" sqref="B6"/>
    </sheetView>
  </sheetViews>
  <sheetFormatPr baseColWidth="10" defaultRowHeight="12.75" x14ac:dyDescent="0.2"/>
  <cols>
    <col min="1" max="1" width="6.7109375" style="8" bestFit="1" customWidth="1"/>
    <col min="2" max="2" width="29.5703125" style="8" bestFit="1" customWidth="1"/>
    <col min="3" max="3" width="3.28515625" style="8" customWidth="1"/>
    <col min="4" max="4" width="9.140625" style="8" bestFit="1" customWidth="1"/>
    <col min="5" max="5" width="10.42578125" style="8" bestFit="1" customWidth="1"/>
    <col min="6" max="6" width="9.7109375" style="8" bestFit="1" customWidth="1"/>
    <col min="7" max="7" width="9" style="8" bestFit="1" customWidth="1"/>
    <col min="8" max="8" width="3.140625" style="8" customWidth="1"/>
    <col min="9" max="9" width="6.5703125" style="8" bestFit="1" customWidth="1"/>
    <col min="10" max="10" width="24.5703125" style="8" bestFit="1" customWidth="1"/>
    <col min="11" max="11" width="22.28515625" style="8" bestFit="1" customWidth="1"/>
    <col min="12" max="12" width="13.85546875" style="8" bestFit="1" customWidth="1"/>
    <col min="13" max="13" width="3.42578125" style="8" customWidth="1"/>
    <col min="14" max="14" width="11.7109375" style="8" bestFit="1" customWidth="1"/>
    <col min="15" max="15" width="76.28515625" style="8" bestFit="1" customWidth="1"/>
    <col min="16" max="16" width="9.140625" style="8" bestFit="1" customWidth="1"/>
    <col min="17" max="17" width="93" style="8" bestFit="1" customWidth="1"/>
    <col min="18" max="18" width="11.42578125" style="8"/>
    <col min="19" max="19" width="7.140625" style="8" bestFit="1" customWidth="1"/>
    <col min="20" max="20" width="11.7109375" style="8" bestFit="1" customWidth="1"/>
    <col min="21" max="21" width="7.140625" style="8" bestFit="1" customWidth="1"/>
    <col min="22" max="22" width="76.28515625" style="8" bestFit="1" customWidth="1"/>
    <col min="23" max="23" width="6.7109375" style="8" bestFit="1" customWidth="1"/>
    <col min="24" max="24" width="37.7109375" style="8" bestFit="1" customWidth="1"/>
    <col min="25" max="25" width="5.140625" style="8" bestFit="1" customWidth="1"/>
    <col min="26" max="26" width="37.7109375" style="8" bestFit="1" customWidth="1"/>
    <col min="27" max="27" width="3.5703125" style="8" bestFit="1" customWidth="1"/>
    <col min="28" max="28" width="30.5703125" style="8" bestFit="1" customWidth="1"/>
    <col min="29" max="29" width="2" style="8" bestFit="1" customWidth="1"/>
    <col min="30" max="30" width="23.5703125" style="8" bestFit="1" customWidth="1"/>
    <col min="31" max="16384" width="11.42578125" style="8"/>
  </cols>
  <sheetData>
    <row r="1" spans="1:30" x14ac:dyDescent="0.2">
      <c r="A1" s="8" t="s">
        <v>454</v>
      </c>
      <c r="B1" s="8" t="s">
        <v>10</v>
      </c>
      <c r="F1" s="8" t="s">
        <v>455</v>
      </c>
      <c r="G1" s="8" t="s">
        <v>456</v>
      </c>
    </row>
    <row r="2" spans="1:30" x14ac:dyDescent="0.2">
      <c r="A2" s="8" t="s">
        <v>457</v>
      </c>
      <c r="B2" s="8" t="s">
        <v>27</v>
      </c>
      <c r="D2" s="9" t="s">
        <v>792</v>
      </c>
      <c r="E2" s="8" t="s">
        <v>458</v>
      </c>
      <c r="F2" s="8" t="s">
        <v>19</v>
      </c>
      <c r="G2" s="8" t="s">
        <v>459</v>
      </c>
      <c r="I2" s="8" t="s">
        <v>460</v>
      </c>
      <c r="J2" s="1" t="s">
        <v>805</v>
      </c>
      <c r="K2" s="8" t="s">
        <v>461</v>
      </c>
      <c r="L2" s="8" t="s">
        <v>811</v>
      </c>
      <c r="N2" s="8" t="s">
        <v>462</v>
      </c>
      <c r="O2" s="8" t="s">
        <v>463</v>
      </c>
      <c r="P2" s="8" t="s">
        <v>464</v>
      </c>
      <c r="Q2" s="8" t="s">
        <v>465</v>
      </c>
      <c r="S2" s="8" t="s">
        <v>25</v>
      </c>
      <c r="T2" s="8" t="s">
        <v>462</v>
      </c>
      <c r="U2" s="8" t="s">
        <v>25</v>
      </c>
      <c r="V2" s="8" t="s">
        <v>463</v>
      </c>
      <c r="W2" s="8" t="s">
        <v>466</v>
      </c>
      <c r="X2" s="8" t="s">
        <v>467</v>
      </c>
      <c r="Y2" s="8" t="s">
        <v>468</v>
      </c>
      <c r="Z2" s="8" t="s">
        <v>469</v>
      </c>
      <c r="AA2" s="8" t="s">
        <v>470</v>
      </c>
      <c r="AB2" s="8" t="s">
        <v>471</v>
      </c>
      <c r="AC2" s="8" t="s">
        <v>389</v>
      </c>
      <c r="AD2" s="8" t="s">
        <v>390</v>
      </c>
    </row>
    <row r="3" spans="1:30" x14ac:dyDescent="0.2">
      <c r="A3" s="8" t="s">
        <v>472</v>
      </c>
      <c r="B3" s="8" t="s">
        <v>27</v>
      </c>
      <c r="D3" s="9" t="s">
        <v>793</v>
      </c>
      <c r="E3" s="8" t="s">
        <v>473</v>
      </c>
      <c r="F3" s="8" t="s">
        <v>19</v>
      </c>
      <c r="G3" s="8" t="s">
        <v>459</v>
      </c>
      <c r="I3" s="8" t="s">
        <v>474</v>
      </c>
      <c r="J3" s="1" t="s">
        <v>808</v>
      </c>
      <c r="K3" s="8" t="s">
        <v>475</v>
      </c>
      <c r="L3" s="8" t="s">
        <v>812</v>
      </c>
      <c r="N3" s="8" t="s">
        <v>476</v>
      </c>
      <c r="O3" s="8" t="s">
        <v>477</v>
      </c>
      <c r="P3" s="8" t="s">
        <v>478</v>
      </c>
      <c r="Q3" s="8" t="s">
        <v>479</v>
      </c>
      <c r="S3" s="8" t="s">
        <v>43</v>
      </c>
      <c r="T3" s="8" t="s">
        <v>476</v>
      </c>
      <c r="U3" s="8" t="s">
        <v>43</v>
      </c>
      <c r="V3" s="8" t="s">
        <v>477</v>
      </c>
      <c r="W3" s="8" t="s">
        <v>466</v>
      </c>
      <c r="X3" s="8" t="s">
        <v>467</v>
      </c>
      <c r="Y3" s="8" t="s">
        <v>468</v>
      </c>
      <c r="Z3" s="8" t="s">
        <v>469</v>
      </c>
      <c r="AA3" s="8" t="s">
        <v>470</v>
      </c>
      <c r="AB3" s="8" t="s">
        <v>471</v>
      </c>
      <c r="AC3" s="8" t="s">
        <v>389</v>
      </c>
      <c r="AD3" s="8" t="s">
        <v>390</v>
      </c>
    </row>
    <row r="4" spans="1:30" x14ac:dyDescent="0.2">
      <c r="A4" s="8" t="s">
        <v>480</v>
      </c>
      <c r="B4" s="8" t="s">
        <v>27</v>
      </c>
      <c r="D4" s="9" t="s">
        <v>794</v>
      </c>
      <c r="E4" s="8" t="s">
        <v>481</v>
      </c>
      <c r="F4" s="8" t="s">
        <v>19</v>
      </c>
      <c r="G4" s="8" t="s">
        <v>459</v>
      </c>
      <c r="I4" s="8" t="s">
        <v>402</v>
      </c>
      <c r="J4" s="1" t="s">
        <v>807</v>
      </c>
      <c r="K4" s="8" t="s">
        <v>403</v>
      </c>
      <c r="L4" s="8" t="s">
        <v>812</v>
      </c>
      <c r="N4" s="8" t="s">
        <v>482</v>
      </c>
      <c r="O4" s="8" t="s">
        <v>483</v>
      </c>
      <c r="P4" s="8" t="s">
        <v>484</v>
      </c>
      <c r="Q4" s="8" t="s">
        <v>485</v>
      </c>
      <c r="S4" s="8" t="s">
        <v>44</v>
      </c>
      <c r="T4" s="8" t="s">
        <v>482</v>
      </c>
      <c r="U4" s="8" t="s">
        <v>44</v>
      </c>
      <c r="V4" s="8" t="s">
        <v>483</v>
      </c>
      <c r="W4" s="8" t="s">
        <v>466</v>
      </c>
      <c r="X4" s="8" t="s">
        <v>467</v>
      </c>
      <c r="Y4" s="8" t="s">
        <v>468</v>
      </c>
      <c r="Z4" s="8" t="s">
        <v>469</v>
      </c>
      <c r="AA4" s="8" t="s">
        <v>470</v>
      </c>
      <c r="AB4" s="8" t="s">
        <v>471</v>
      </c>
      <c r="AC4" s="8" t="s">
        <v>389</v>
      </c>
      <c r="AD4" s="8" t="s">
        <v>390</v>
      </c>
    </row>
    <row r="5" spans="1:30" x14ac:dyDescent="0.2">
      <c r="A5" s="8" t="s">
        <v>486</v>
      </c>
      <c r="B5" s="8" t="s">
        <v>27</v>
      </c>
      <c r="D5" s="9" t="s">
        <v>795</v>
      </c>
      <c r="E5" s="8" t="s">
        <v>487</v>
      </c>
      <c r="F5" s="8" t="s">
        <v>20</v>
      </c>
      <c r="G5" s="8" t="s">
        <v>459</v>
      </c>
      <c r="I5" s="8" t="s">
        <v>780</v>
      </c>
      <c r="J5" s="1" t="s">
        <v>809</v>
      </c>
      <c r="K5" s="8" t="s">
        <v>490</v>
      </c>
      <c r="L5" s="8" t="s">
        <v>812</v>
      </c>
      <c r="N5" s="8" t="s">
        <v>491</v>
      </c>
      <c r="O5" s="8" t="s">
        <v>492</v>
      </c>
      <c r="P5" s="8" t="s">
        <v>493</v>
      </c>
      <c r="Q5" s="8" t="s">
        <v>494</v>
      </c>
      <c r="S5" s="8" t="s">
        <v>50</v>
      </c>
      <c r="T5" s="8" t="s">
        <v>491</v>
      </c>
      <c r="U5" s="8" t="s">
        <v>50</v>
      </c>
      <c r="V5" s="8" t="s">
        <v>492</v>
      </c>
      <c r="W5" s="8" t="s">
        <v>466</v>
      </c>
      <c r="X5" s="8" t="s">
        <v>467</v>
      </c>
      <c r="Y5" s="8" t="s">
        <v>468</v>
      </c>
      <c r="Z5" s="8" t="s">
        <v>469</v>
      </c>
      <c r="AA5" s="8" t="s">
        <v>470</v>
      </c>
      <c r="AB5" s="8" t="s">
        <v>471</v>
      </c>
      <c r="AC5" s="8" t="s">
        <v>389</v>
      </c>
      <c r="AD5" s="8" t="s">
        <v>390</v>
      </c>
    </row>
    <row r="6" spans="1:30" x14ac:dyDescent="0.2">
      <c r="A6" s="8" t="s">
        <v>495</v>
      </c>
      <c r="B6" s="8" t="s">
        <v>27</v>
      </c>
      <c r="D6" s="9" t="s">
        <v>796</v>
      </c>
      <c r="E6" s="8" t="s">
        <v>496</v>
      </c>
      <c r="F6" s="8" t="s">
        <v>20</v>
      </c>
      <c r="G6" s="8" t="s">
        <v>459</v>
      </c>
      <c r="I6" s="8" t="s">
        <v>489</v>
      </c>
      <c r="J6" s="1" t="s">
        <v>809</v>
      </c>
      <c r="K6" s="8" t="s">
        <v>490</v>
      </c>
      <c r="L6" s="8" t="s">
        <v>812</v>
      </c>
      <c r="N6" s="8" t="s">
        <v>499</v>
      </c>
      <c r="O6" s="8" t="s">
        <v>500</v>
      </c>
      <c r="P6" s="8" t="s">
        <v>501</v>
      </c>
      <c r="Q6" s="8" t="s">
        <v>502</v>
      </c>
      <c r="S6" s="8" t="s">
        <v>54</v>
      </c>
      <c r="T6" s="8" t="s">
        <v>499</v>
      </c>
      <c r="U6" s="8" t="s">
        <v>54</v>
      </c>
      <c r="V6" s="8" t="s">
        <v>500</v>
      </c>
      <c r="W6" s="8" t="s">
        <v>466</v>
      </c>
      <c r="X6" s="8" t="s">
        <v>467</v>
      </c>
      <c r="Y6" s="8" t="s">
        <v>468</v>
      </c>
      <c r="Z6" s="8" t="s">
        <v>469</v>
      </c>
      <c r="AA6" s="8" t="s">
        <v>470</v>
      </c>
      <c r="AB6" s="8" t="s">
        <v>471</v>
      </c>
      <c r="AC6" s="8" t="s">
        <v>389</v>
      </c>
      <c r="AD6" s="8" t="s">
        <v>390</v>
      </c>
    </row>
    <row r="7" spans="1:30" x14ac:dyDescent="0.2">
      <c r="A7" s="8" t="s">
        <v>503</v>
      </c>
      <c r="B7" s="8" t="s">
        <v>27</v>
      </c>
      <c r="D7" s="9" t="s">
        <v>817</v>
      </c>
      <c r="E7" s="8" t="s">
        <v>504</v>
      </c>
      <c r="F7" s="8" t="s">
        <v>20</v>
      </c>
      <c r="G7" s="8" t="s">
        <v>459</v>
      </c>
      <c r="I7" s="8" t="s">
        <v>497</v>
      </c>
      <c r="J7" s="1" t="s">
        <v>806</v>
      </c>
      <c r="K7" s="8" t="s">
        <v>498</v>
      </c>
      <c r="L7" s="8" t="s">
        <v>811</v>
      </c>
      <c r="N7" s="8" t="s">
        <v>507</v>
      </c>
      <c r="O7" s="8" t="s">
        <v>508</v>
      </c>
      <c r="P7" s="8" t="s">
        <v>509</v>
      </c>
      <c r="Q7" s="8" t="s">
        <v>510</v>
      </c>
      <c r="S7" s="8" t="s">
        <v>71</v>
      </c>
      <c r="T7" s="8" t="s">
        <v>507</v>
      </c>
      <c r="U7" s="8" t="s">
        <v>71</v>
      </c>
      <c r="V7" s="8" t="s">
        <v>508</v>
      </c>
      <c r="W7" s="8" t="s">
        <v>466</v>
      </c>
      <c r="X7" s="8" t="s">
        <v>467</v>
      </c>
      <c r="Y7" s="8" t="s">
        <v>468</v>
      </c>
      <c r="Z7" s="8" t="s">
        <v>469</v>
      </c>
      <c r="AA7" s="8" t="s">
        <v>470</v>
      </c>
      <c r="AB7" s="8" t="s">
        <v>471</v>
      </c>
      <c r="AC7" s="8" t="s">
        <v>389</v>
      </c>
      <c r="AD7" s="8" t="s">
        <v>390</v>
      </c>
    </row>
    <row r="8" spans="1:30" x14ac:dyDescent="0.2">
      <c r="A8" s="8" t="s">
        <v>408</v>
      </c>
      <c r="B8" s="8" t="s">
        <v>27</v>
      </c>
      <c r="D8" s="9" t="s">
        <v>797</v>
      </c>
      <c r="E8" s="8" t="s">
        <v>511</v>
      </c>
      <c r="F8" s="8" t="s">
        <v>21</v>
      </c>
      <c r="G8" s="8" t="s">
        <v>488</v>
      </c>
      <c r="I8" s="8" t="s">
        <v>505</v>
      </c>
      <c r="J8" s="1" t="s">
        <v>810</v>
      </c>
      <c r="K8" s="8" t="s">
        <v>506</v>
      </c>
      <c r="L8" s="8" t="s">
        <v>812</v>
      </c>
      <c r="N8" s="8" t="s">
        <v>512</v>
      </c>
      <c r="O8" s="8" t="s">
        <v>513</v>
      </c>
      <c r="P8" s="8" t="s">
        <v>514</v>
      </c>
      <c r="Q8" s="8" t="s">
        <v>515</v>
      </c>
      <c r="S8" s="8" t="s">
        <v>86</v>
      </c>
      <c r="T8" s="8" t="s">
        <v>512</v>
      </c>
      <c r="U8" s="8" t="s">
        <v>86</v>
      </c>
      <c r="V8" s="8" t="s">
        <v>513</v>
      </c>
      <c r="W8" s="8" t="s">
        <v>466</v>
      </c>
      <c r="X8" s="8" t="s">
        <v>467</v>
      </c>
      <c r="Y8" s="8" t="s">
        <v>468</v>
      </c>
      <c r="Z8" s="8" t="s">
        <v>469</v>
      </c>
      <c r="AA8" s="8" t="s">
        <v>470</v>
      </c>
      <c r="AB8" s="8" t="s">
        <v>471</v>
      </c>
      <c r="AC8" s="8" t="s">
        <v>389</v>
      </c>
      <c r="AD8" s="8" t="s">
        <v>390</v>
      </c>
    </row>
    <row r="9" spans="1:30" x14ac:dyDescent="0.2">
      <c r="A9" s="8" t="s">
        <v>516</v>
      </c>
      <c r="B9" s="8" t="s">
        <v>27</v>
      </c>
      <c r="D9" s="9" t="s">
        <v>798</v>
      </c>
      <c r="E9" s="8" t="s">
        <v>517</v>
      </c>
      <c r="F9" s="8" t="s">
        <v>21</v>
      </c>
      <c r="G9" s="8" t="s">
        <v>488</v>
      </c>
      <c r="N9" s="8" t="s">
        <v>518</v>
      </c>
      <c r="O9" s="8" t="s">
        <v>519</v>
      </c>
      <c r="P9" s="8" t="s">
        <v>520</v>
      </c>
      <c r="Q9" s="8" t="s">
        <v>521</v>
      </c>
      <c r="S9" s="8" t="s">
        <v>102</v>
      </c>
      <c r="T9" s="8" t="s">
        <v>518</v>
      </c>
      <c r="U9" s="8" t="s">
        <v>102</v>
      </c>
      <c r="V9" s="8" t="s">
        <v>519</v>
      </c>
      <c r="W9" s="8" t="s">
        <v>466</v>
      </c>
      <c r="X9" s="8" t="s">
        <v>467</v>
      </c>
      <c r="Y9" s="8" t="s">
        <v>468</v>
      </c>
      <c r="Z9" s="8" t="s">
        <v>469</v>
      </c>
      <c r="AA9" s="8" t="s">
        <v>470</v>
      </c>
      <c r="AB9" s="8" t="s">
        <v>471</v>
      </c>
      <c r="AC9" s="8" t="s">
        <v>389</v>
      </c>
      <c r="AD9" s="8" t="s">
        <v>390</v>
      </c>
    </row>
    <row r="10" spans="1:30" x14ac:dyDescent="0.2">
      <c r="A10" s="8" t="s">
        <v>522</v>
      </c>
      <c r="B10" s="8" t="s">
        <v>27</v>
      </c>
      <c r="D10" s="9" t="s">
        <v>799</v>
      </c>
      <c r="E10" s="8" t="s">
        <v>526</v>
      </c>
      <c r="F10" s="8" t="s">
        <v>21</v>
      </c>
      <c r="G10" s="8" t="s">
        <v>488</v>
      </c>
      <c r="N10" s="8" t="s">
        <v>523</v>
      </c>
      <c r="O10" s="8" t="s">
        <v>524</v>
      </c>
      <c r="S10" s="8" t="s">
        <v>119</v>
      </c>
      <c r="T10" s="8" t="s">
        <v>523</v>
      </c>
      <c r="U10" s="8" t="s">
        <v>119</v>
      </c>
      <c r="V10" s="8" t="s">
        <v>524</v>
      </c>
      <c r="W10" s="8" t="s">
        <v>466</v>
      </c>
      <c r="X10" s="8" t="s">
        <v>467</v>
      </c>
      <c r="Y10" s="8" t="s">
        <v>468</v>
      </c>
      <c r="Z10" s="8" t="s">
        <v>469</v>
      </c>
      <c r="AA10" s="8" t="s">
        <v>470</v>
      </c>
      <c r="AB10" s="8" t="s">
        <v>471</v>
      </c>
      <c r="AC10" s="8" t="s">
        <v>389</v>
      </c>
      <c r="AD10" s="8" t="s">
        <v>390</v>
      </c>
    </row>
    <row r="11" spans="1:30" x14ac:dyDescent="0.2">
      <c r="A11" s="8" t="s">
        <v>525</v>
      </c>
      <c r="B11" s="8" t="s">
        <v>27</v>
      </c>
      <c r="D11" s="9" t="s">
        <v>800</v>
      </c>
      <c r="E11" s="8" t="s">
        <v>534</v>
      </c>
      <c r="F11" s="8" t="s">
        <v>22</v>
      </c>
      <c r="G11" s="8" t="s">
        <v>488</v>
      </c>
      <c r="P11" s="8" t="s">
        <v>527</v>
      </c>
      <c r="Q11" s="8" t="s">
        <v>528</v>
      </c>
      <c r="S11" s="8" t="s">
        <v>136</v>
      </c>
      <c r="T11" s="8" t="s">
        <v>529</v>
      </c>
      <c r="U11" s="8" t="s">
        <v>136</v>
      </c>
      <c r="V11" s="8" t="s">
        <v>530</v>
      </c>
      <c r="W11" s="8" t="s">
        <v>531</v>
      </c>
      <c r="X11" s="8" t="s">
        <v>532</v>
      </c>
      <c r="Y11" s="8" t="s">
        <v>468</v>
      </c>
      <c r="Z11" s="8" t="s">
        <v>469</v>
      </c>
      <c r="AA11" s="8" t="s">
        <v>470</v>
      </c>
      <c r="AB11" s="8" t="s">
        <v>471</v>
      </c>
      <c r="AC11" s="8" t="s">
        <v>389</v>
      </c>
      <c r="AD11" s="8" t="s">
        <v>390</v>
      </c>
    </row>
    <row r="12" spans="1:30" x14ac:dyDescent="0.2">
      <c r="A12" s="8" t="s">
        <v>533</v>
      </c>
      <c r="B12" s="8" t="s">
        <v>27</v>
      </c>
      <c r="D12" s="9" t="s">
        <v>801</v>
      </c>
      <c r="E12" s="8" t="s">
        <v>540</v>
      </c>
      <c r="F12" s="8" t="s">
        <v>22</v>
      </c>
      <c r="G12" s="8" t="s">
        <v>488</v>
      </c>
      <c r="N12" s="8" t="s">
        <v>529</v>
      </c>
      <c r="O12" s="8" t="s">
        <v>530</v>
      </c>
      <c r="P12" s="8" t="s">
        <v>535</v>
      </c>
      <c r="Q12" s="8" t="s">
        <v>536</v>
      </c>
      <c r="S12" s="8" t="s">
        <v>153</v>
      </c>
      <c r="T12" s="8" t="s">
        <v>537</v>
      </c>
      <c r="U12" s="8" t="s">
        <v>153</v>
      </c>
      <c r="V12" s="8" t="s">
        <v>538</v>
      </c>
      <c r="W12" s="8" t="s">
        <v>531</v>
      </c>
      <c r="X12" s="8" t="s">
        <v>532</v>
      </c>
      <c r="Y12" s="8" t="s">
        <v>468</v>
      </c>
      <c r="Z12" s="8" t="s">
        <v>469</v>
      </c>
      <c r="AA12" s="8" t="s">
        <v>470</v>
      </c>
      <c r="AB12" s="8" t="s">
        <v>471</v>
      </c>
      <c r="AC12" s="8" t="s">
        <v>389</v>
      </c>
      <c r="AD12" s="8" t="s">
        <v>390</v>
      </c>
    </row>
    <row r="13" spans="1:30" x14ac:dyDescent="0.2">
      <c r="A13" s="8" t="s">
        <v>539</v>
      </c>
      <c r="B13" s="8" t="s">
        <v>27</v>
      </c>
      <c r="D13" s="9" t="s">
        <v>802</v>
      </c>
      <c r="E13" s="8" t="s">
        <v>546</v>
      </c>
      <c r="F13" s="8" t="s">
        <v>22</v>
      </c>
      <c r="G13" s="8" t="s">
        <v>488</v>
      </c>
      <c r="N13" s="8" t="s">
        <v>537</v>
      </c>
      <c r="O13" s="8" t="s">
        <v>538</v>
      </c>
      <c r="P13" s="8" t="s">
        <v>541</v>
      </c>
      <c r="Q13" s="8" t="s">
        <v>542</v>
      </c>
      <c r="S13" s="8" t="s">
        <v>170</v>
      </c>
      <c r="T13" s="8" t="s">
        <v>543</v>
      </c>
      <c r="U13" s="8" t="s">
        <v>170</v>
      </c>
      <c r="V13" s="8" t="s">
        <v>544</v>
      </c>
      <c r="W13" s="8" t="s">
        <v>531</v>
      </c>
      <c r="X13" s="8" t="s">
        <v>532</v>
      </c>
      <c r="Y13" s="8" t="s">
        <v>468</v>
      </c>
      <c r="Z13" s="8" t="s">
        <v>469</v>
      </c>
      <c r="AA13" s="8" t="s">
        <v>470</v>
      </c>
      <c r="AB13" s="8" t="s">
        <v>471</v>
      </c>
      <c r="AC13" s="8" t="s">
        <v>389</v>
      </c>
      <c r="AD13" s="8" t="s">
        <v>390</v>
      </c>
    </row>
    <row r="14" spans="1:30" x14ac:dyDescent="0.2">
      <c r="A14" s="8" t="s">
        <v>545</v>
      </c>
      <c r="B14" s="8" t="s">
        <v>27</v>
      </c>
      <c r="N14" s="8" t="s">
        <v>543</v>
      </c>
      <c r="O14" s="8" t="s">
        <v>544</v>
      </c>
      <c r="P14" s="8" t="s">
        <v>547</v>
      </c>
      <c r="Q14" s="8" t="s">
        <v>548</v>
      </c>
      <c r="S14" s="8" t="s">
        <v>187</v>
      </c>
      <c r="T14" s="8" t="s">
        <v>549</v>
      </c>
      <c r="U14" s="8" t="s">
        <v>187</v>
      </c>
      <c r="V14" s="8" t="s">
        <v>550</v>
      </c>
      <c r="W14" s="8" t="s">
        <v>531</v>
      </c>
      <c r="X14" s="8" t="s">
        <v>532</v>
      </c>
      <c r="Y14" s="8" t="s">
        <v>468</v>
      </c>
      <c r="Z14" s="8" t="s">
        <v>469</v>
      </c>
      <c r="AA14" s="8" t="s">
        <v>470</v>
      </c>
      <c r="AB14" s="8" t="s">
        <v>471</v>
      </c>
      <c r="AC14" s="8" t="s">
        <v>389</v>
      </c>
      <c r="AD14" s="8" t="s">
        <v>390</v>
      </c>
    </row>
    <row r="15" spans="1:30" x14ac:dyDescent="0.2">
      <c r="A15" s="8" t="s">
        <v>551</v>
      </c>
      <c r="B15" s="8" t="s">
        <v>27</v>
      </c>
      <c r="N15" s="8" t="s">
        <v>549</v>
      </c>
      <c r="O15" s="8" t="s">
        <v>550</v>
      </c>
      <c r="P15" s="8" t="s">
        <v>552</v>
      </c>
      <c r="Q15" s="8" t="s">
        <v>553</v>
      </c>
      <c r="S15" s="8" t="s">
        <v>204</v>
      </c>
      <c r="T15" s="8" t="s">
        <v>554</v>
      </c>
      <c r="U15" s="8" t="s">
        <v>204</v>
      </c>
      <c r="V15" s="8" t="s">
        <v>555</v>
      </c>
      <c r="W15" s="8" t="s">
        <v>531</v>
      </c>
      <c r="X15" s="8" t="s">
        <v>532</v>
      </c>
      <c r="Y15" s="8" t="s">
        <v>468</v>
      </c>
      <c r="Z15" s="8" t="s">
        <v>469</v>
      </c>
      <c r="AA15" s="8" t="s">
        <v>470</v>
      </c>
      <c r="AB15" s="8" t="s">
        <v>471</v>
      </c>
      <c r="AC15" s="8" t="s">
        <v>389</v>
      </c>
      <c r="AD15" s="8" t="s">
        <v>390</v>
      </c>
    </row>
    <row r="16" spans="1:30" x14ac:dyDescent="0.2">
      <c r="A16" s="8" t="s">
        <v>556</v>
      </c>
      <c r="B16" s="8" t="s">
        <v>27</v>
      </c>
      <c r="N16" s="8" t="s">
        <v>554</v>
      </c>
      <c r="O16" s="8" t="s">
        <v>555</v>
      </c>
      <c r="P16" s="8" t="s">
        <v>557</v>
      </c>
      <c r="Q16" s="8" t="s">
        <v>558</v>
      </c>
      <c r="S16" s="8" t="s">
        <v>221</v>
      </c>
      <c r="T16" s="8" t="s">
        <v>559</v>
      </c>
      <c r="U16" s="8" t="s">
        <v>221</v>
      </c>
      <c r="V16" s="8" t="s">
        <v>560</v>
      </c>
      <c r="W16" s="8" t="s">
        <v>531</v>
      </c>
      <c r="X16" s="8" t="s">
        <v>532</v>
      </c>
      <c r="Y16" s="8" t="s">
        <v>468</v>
      </c>
      <c r="Z16" s="8" t="s">
        <v>469</v>
      </c>
      <c r="AA16" s="8" t="s">
        <v>470</v>
      </c>
      <c r="AB16" s="8" t="s">
        <v>471</v>
      </c>
      <c r="AC16" s="8" t="s">
        <v>389</v>
      </c>
      <c r="AD16" s="8" t="s">
        <v>390</v>
      </c>
    </row>
    <row r="17" spans="1:30" x14ac:dyDescent="0.2">
      <c r="A17" s="8" t="s">
        <v>561</v>
      </c>
      <c r="B17" s="8" t="s">
        <v>27</v>
      </c>
      <c r="N17" s="8" t="s">
        <v>559</v>
      </c>
      <c r="O17" s="8" t="s">
        <v>560</v>
      </c>
      <c r="P17" s="8" t="s">
        <v>383</v>
      </c>
      <c r="Q17" s="8" t="s">
        <v>782</v>
      </c>
      <c r="S17" s="8" t="s">
        <v>238</v>
      </c>
      <c r="T17" s="8" t="s">
        <v>562</v>
      </c>
      <c r="U17" s="8" t="s">
        <v>238</v>
      </c>
      <c r="V17" s="8" t="s">
        <v>563</v>
      </c>
      <c r="W17" s="8" t="s">
        <v>531</v>
      </c>
      <c r="X17" s="8" t="s">
        <v>532</v>
      </c>
      <c r="Y17" s="8" t="s">
        <v>468</v>
      </c>
      <c r="Z17" s="8" t="s">
        <v>469</v>
      </c>
      <c r="AA17" s="8" t="s">
        <v>470</v>
      </c>
      <c r="AB17" s="8" t="s">
        <v>471</v>
      </c>
      <c r="AC17" s="8" t="s">
        <v>389</v>
      </c>
      <c r="AD17" s="8" t="s">
        <v>390</v>
      </c>
    </row>
    <row r="18" spans="1:30" x14ac:dyDescent="0.2">
      <c r="A18" s="8" t="s">
        <v>564</v>
      </c>
      <c r="B18" s="8" t="s">
        <v>27</v>
      </c>
      <c r="S18" s="8" t="s">
        <v>255</v>
      </c>
      <c r="T18" s="8" t="s">
        <v>567</v>
      </c>
      <c r="U18" s="8" t="s">
        <v>255</v>
      </c>
      <c r="V18" s="8" t="s">
        <v>568</v>
      </c>
      <c r="W18" s="8" t="s">
        <v>531</v>
      </c>
      <c r="X18" s="8" t="s">
        <v>532</v>
      </c>
      <c r="Y18" s="8" t="s">
        <v>468</v>
      </c>
      <c r="Z18" s="8" t="s">
        <v>469</v>
      </c>
      <c r="AA18" s="8" t="s">
        <v>470</v>
      </c>
      <c r="AB18" s="8" t="s">
        <v>471</v>
      </c>
      <c r="AC18" s="8" t="s">
        <v>389</v>
      </c>
      <c r="AD18" s="8" t="s">
        <v>390</v>
      </c>
    </row>
    <row r="19" spans="1:30" x14ac:dyDescent="0.2">
      <c r="A19" s="8" t="s">
        <v>569</v>
      </c>
      <c r="B19" s="8" t="s">
        <v>27</v>
      </c>
      <c r="N19" s="8" t="s">
        <v>562</v>
      </c>
      <c r="O19" s="8" t="s">
        <v>563</v>
      </c>
      <c r="P19" s="8" t="s">
        <v>565</v>
      </c>
      <c r="Q19" s="8" t="s">
        <v>566</v>
      </c>
      <c r="S19" s="8" t="s">
        <v>272</v>
      </c>
      <c r="T19" s="8" t="s">
        <v>572</v>
      </c>
      <c r="U19" s="8" t="s">
        <v>272</v>
      </c>
      <c r="V19" s="8" t="s">
        <v>573</v>
      </c>
      <c r="W19" s="8" t="s">
        <v>531</v>
      </c>
      <c r="X19" s="8" t="s">
        <v>532</v>
      </c>
      <c r="Y19" s="8" t="s">
        <v>468</v>
      </c>
      <c r="Z19" s="8" t="s">
        <v>469</v>
      </c>
      <c r="AA19" s="8" t="s">
        <v>470</v>
      </c>
      <c r="AB19" s="8" t="s">
        <v>471</v>
      </c>
      <c r="AC19" s="8" t="s">
        <v>389</v>
      </c>
      <c r="AD19" s="8" t="s">
        <v>390</v>
      </c>
    </row>
    <row r="20" spans="1:30" x14ac:dyDescent="0.2">
      <c r="A20" s="8" t="s">
        <v>777</v>
      </c>
      <c r="B20" s="8" t="s">
        <v>27</v>
      </c>
      <c r="N20" s="8" t="s">
        <v>567</v>
      </c>
      <c r="O20" s="8" t="s">
        <v>568</v>
      </c>
      <c r="P20" s="8" t="s">
        <v>570</v>
      </c>
      <c r="Q20" s="8" t="s">
        <v>571</v>
      </c>
      <c r="S20" s="8" t="s">
        <v>287</v>
      </c>
      <c r="T20" s="8" t="s">
        <v>574</v>
      </c>
      <c r="U20" s="8" t="s">
        <v>287</v>
      </c>
      <c r="V20" s="8" t="s">
        <v>575</v>
      </c>
      <c r="W20" s="8" t="s">
        <v>576</v>
      </c>
      <c r="X20" s="8" t="s">
        <v>577</v>
      </c>
      <c r="Y20" s="8" t="s">
        <v>576</v>
      </c>
      <c r="Z20" s="8" t="s">
        <v>577</v>
      </c>
      <c r="AA20" s="8" t="s">
        <v>470</v>
      </c>
      <c r="AB20" s="8" t="s">
        <v>471</v>
      </c>
      <c r="AC20" s="8" t="s">
        <v>389</v>
      </c>
      <c r="AD20" s="8" t="s">
        <v>390</v>
      </c>
    </row>
    <row r="21" spans="1:30" x14ac:dyDescent="0.2">
      <c r="N21" s="8" t="s">
        <v>572</v>
      </c>
      <c r="O21" s="8" t="s">
        <v>573</v>
      </c>
      <c r="P21" s="8" t="s">
        <v>404</v>
      </c>
      <c r="Q21" s="8" t="s">
        <v>405</v>
      </c>
      <c r="S21" s="8" t="s">
        <v>289</v>
      </c>
      <c r="T21" s="8" t="s">
        <v>580</v>
      </c>
      <c r="U21" s="8" t="s">
        <v>289</v>
      </c>
      <c r="V21" s="8" t="s">
        <v>581</v>
      </c>
      <c r="W21" s="8" t="s">
        <v>576</v>
      </c>
      <c r="X21" s="8" t="s">
        <v>577</v>
      </c>
      <c r="Y21" s="8" t="s">
        <v>576</v>
      </c>
      <c r="Z21" s="8" t="s">
        <v>577</v>
      </c>
      <c r="AA21" s="8" t="s">
        <v>470</v>
      </c>
      <c r="AB21" s="8" t="s">
        <v>471</v>
      </c>
      <c r="AC21" s="8" t="s">
        <v>389</v>
      </c>
      <c r="AD21" s="8" t="s">
        <v>390</v>
      </c>
    </row>
    <row r="22" spans="1:30" x14ac:dyDescent="0.2">
      <c r="N22" s="8" t="s">
        <v>574</v>
      </c>
      <c r="O22" s="8" t="s">
        <v>575</v>
      </c>
      <c r="P22" s="8" t="s">
        <v>578</v>
      </c>
      <c r="Q22" s="8" t="s">
        <v>579</v>
      </c>
      <c r="S22" s="8" t="s">
        <v>292</v>
      </c>
      <c r="T22" s="8" t="s">
        <v>584</v>
      </c>
      <c r="U22" s="8" t="s">
        <v>292</v>
      </c>
      <c r="V22" s="8" t="s">
        <v>585</v>
      </c>
      <c r="W22" s="8" t="s">
        <v>576</v>
      </c>
      <c r="X22" s="8" t="s">
        <v>577</v>
      </c>
      <c r="Y22" s="8" t="s">
        <v>576</v>
      </c>
      <c r="Z22" s="8" t="s">
        <v>577</v>
      </c>
      <c r="AA22" s="8" t="s">
        <v>470</v>
      </c>
      <c r="AB22" s="8" t="s">
        <v>471</v>
      </c>
      <c r="AC22" s="8" t="s">
        <v>389</v>
      </c>
      <c r="AD22" s="8" t="s">
        <v>390</v>
      </c>
    </row>
    <row r="23" spans="1:30" x14ac:dyDescent="0.2">
      <c r="P23" s="8" t="s">
        <v>582</v>
      </c>
      <c r="Q23" s="8" t="s">
        <v>583</v>
      </c>
      <c r="S23" s="8" t="s">
        <v>301</v>
      </c>
      <c r="T23" s="8" t="s">
        <v>586</v>
      </c>
      <c r="U23" s="8" t="s">
        <v>301</v>
      </c>
      <c r="V23" s="8" t="s">
        <v>816</v>
      </c>
      <c r="W23" s="8" t="s">
        <v>576</v>
      </c>
      <c r="X23" s="8" t="s">
        <v>577</v>
      </c>
      <c r="Y23" s="8" t="s">
        <v>576</v>
      </c>
      <c r="Z23" s="8" t="s">
        <v>577</v>
      </c>
      <c r="AA23" s="8" t="s">
        <v>470</v>
      </c>
      <c r="AB23" s="8" t="s">
        <v>471</v>
      </c>
      <c r="AC23" s="8" t="s">
        <v>389</v>
      </c>
      <c r="AD23" s="8" t="s">
        <v>390</v>
      </c>
    </row>
    <row r="24" spans="1:30" x14ac:dyDescent="0.2">
      <c r="N24" s="8" t="s">
        <v>580</v>
      </c>
      <c r="O24" s="8" t="s">
        <v>581</v>
      </c>
      <c r="S24" s="8" t="s">
        <v>304</v>
      </c>
      <c r="T24" s="8" t="s">
        <v>595</v>
      </c>
      <c r="U24" s="8" t="s">
        <v>304</v>
      </c>
      <c r="V24" s="8" t="s">
        <v>596</v>
      </c>
      <c r="W24" s="8" t="s">
        <v>576</v>
      </c>
      <c r="X24" s="8" t="s">
        <v>577</v>
      </c>
      <c r="Y24" s="8" t="s">
        <v>576</v>
      </c>
      <c r="Z24" s="8" t="s">
        <v>577</v>
      </c>
      <c r="AA24" s="8" t="s">
        <v>470</v>
      </c>
      <c r="AB24" s="8" t="s">
        <v>471</v>
      </c>
      <c r="AC24" s="8" t="s">
        <v>389</v>
      </c>
      <c r="AD24" s="8" t="s">
        <v>390</v>
      </c>
    </row>
    <row r="25" spans="1:30" x14ac:dyDescent="0.2">
      <c r="N25" s="8" t="s">
        <v>584</v>
      </c>
      <c r="O25" s="8" t="s">
        <v>585</v>
      </c>
      <c r="P25" s="8" t="s">
        <v>587</v>
      </c>
      <c r="Q25" s="8" t="s">
        <v>588</v>
      </c>
      <c r="S25" s="8" t="s">
        <v>306</v>
      </c>
      <c r="T25" s="8" t="s">
        <v>589</v>
      </c>
      <c r="U25" s="8" t="s">
        <v>306</v>
      </c>
      <c r="V25" s="8" t="s">
        <v>590</v>
      </c>
      <c r="W25" s="8" t="s">
        <v>576</v>
      </c>
      <c r="X25" s="8" t="s">
        <v>577</v>
      </c>
      <c r="Y25" s="8" t="s">
        <v>576</v>
      </c>
      <c r="Z25" s="8" t="s">
        <v>577</v>
      </c>
      <c r="AA25" s="8" t="s">
        <v>470</v>
      </c>
      <c r="AB25" s="8" t="s">
        <v>471</v>
      </c>
      <c r="AC25" s="8" t="s">
        <v>389</v>
      </c>
      <c r="AD25" s="8" t="s">
        <v>390</v>
      </c>
    </row>
    <row r="26" spans="1:30" x14ac:dyDescent="0.2">
      <c r="N26" s="8" t="s">
        <v>595</v>
      </c>
      <c r="O26" s="8" t="s">
        <v>596</v>
      </c>
      <c r="P26" s="8" t="s">
        <v>591</v>
      </c>
      <c r="Q26" s="8" t="s">
        <v>592</v>
      </c>
      <c r="S26" s="8" t="s">
        <v>309</v>
      </c>
      <c r="T26" s="8" t="s">
        <v>593</v>
      </c>
      <c r="U26" s="8" t="s">
        <v>309</v>
      </c>
      <c r="V26" s="8" t="s">
        <v>594</v>
      </c>
      <c r="W26" s="8" t="s">
        <v>576</v>
      </c>
      <c r="X26" s="8" t="s">
        <v>577</v>
      </c>
      <c r="Y26" s="8" t="s">
        <v>576</v>
      </c>
      <c r="Z26" s="8" t="s">
        <v>577</v>
      </c>
      <c r="AA26" s="8" t="s">
        <v>470</v>
      </c>
      <c r="AB26" s="8" t="s">
        <v>471</v>
      </c>
      <c r="AC26" s="8" t="s">
        <v>389</v>
      </c>
      <c r="AD26" s="8" t="s">
        <v>390</v>
      </c>
    </row>
    <row r="27" spans="1:30" x14ac:dyDescent="0.2">
      <c r="N27" s="8" t="s">
        <v>589</v>
      </c>
      <c r="O27" s="8" t="s">
        <v>601</v>
      </c>
      <c r="P27" s="8" t="s">
        <v>597</v>
      </c>
      <c r="Q27" s="8" t="s">
        <v>598</v>
      </c>
      <c r="S27" s="8" t="s">
        <v>312</v>
      </c>
      <c r="T27" s="8" t="s">
        <v>599</v>
      </c>
      <c r="U27" s="8" t="s">
        <v>312</v>
      </c>
      <c r="V27" s="8" t="s">
        <v>600</v>
      </c>
      <c r="W27" s="8" t="s">
        <v>576</v>
      </c>
      <c r="X27" s="8" t="s">
        <v>577</v>
      </c>
      <c r="Y27" s="8" t="s">
        <v>576</v>
      </c>
      <c r="Z27" s="8" t="s">
        <v>577</v>
      </c>
      <c r="AA27" s="8" t="s">
        <v>470</v>
      </c>
      <c r="AB27" s="8" t="s">
        <v>471</v>
      </c>
      <c r="AC27" s="8" t="s">
        <v>389</v>
      </c>
      <c r="AD27" s="8" t="s">
        <v>390</v>
      </c>
    </row>
    <row r="28" spans="1:30" x14ac:dyDescent="0.2">
      <c r="N28" s="8" t="s">
        <v>593</v>
      </c>
      <c r="O28" s="8" t="s">
        <v>594</v>
      </c>
      <c r="P28" s="8" t="s">
        <v>602</v>
      </c>
      <c r="Q28" s="8" t="s">
        <v>603</v>
      </c>
      <c r="S28" s="8" t="s">
        <v>317</v>
      </c>
      <c r="T28" s="8" t="s">
        <v>604</v>
      </c>
      <c r="U28" s="8" t="s">
        <v>317</v>
      </c>
      <c r="V28" s="8" t="s">
        <v>605</v>
      </c>
      <c r="W28" s="8" t="s">
        <v>576</v>
      </c>
      <c r="X28" s="8" t="s">
        <v>577</v>
      </c>
      <c r="Y28" s="8" t="s">
        <v>576</v>
      </c>
      <c r="Z28" s="8" t="s">
        <v>577</v>
      </c>
      <c r="AA28" s="8" t="s">
        <v>470</v>
      </c>
      <c r="AB28" s="8" t="s">
        <v>471</v>
      </c>
      <c r="AC28" s="8" t="s">
        <v>389</v>
      </c>
      <c r="AD28" s="8" t="s">
        <v>390</v>
      </c>
    </row>
    <row r="29" spans="1:30" x14ac:dyDescent="0.2">
      <c r="N29" s="8" t="s">
        <v>599</v>
      </c>
      <c r="O29" s="8" t="s">
        <v>600</v>
      </c>
      <c r="P29" s="8" t="s">
        <v>606</v>
      </c>
      <c r="Q29" s="8" t="s">
        <v>607</v>
      </c>
      <c r="S29" s="8" t="s">
        <v>324</v>
      </c>
      <c r="T29" s="8" t="s">
        <v>608</v>
      </c>
      <c r="U29" s="8" t="s">
        <v>324</v>
      </c>
      <c r="V29" s="8" t="s">
        <v>609</v>
      </c>
      <c r="W29" s="8" t="s">
        <v>576</v>
      </c>
      <c r="X29" s="8" t="s">
        <v>577</v>
      </c>
      <c r="Y29" s="8" t="s">
        <v>576</v>
      </c>
      <c r="Z29" s="8" t="s">
        <v>577</v>
      </c>
      <c r="AA29" s="8" t="s">
        <v>470</v>
      </c>
      <c r="AB29" s="8" t="s">
        <v>471</v>
      </c>
      <c r="AC29" s="8" t="s">
        <v>389</v>
      </c>
      <c r="AD29" s="8" t="s">
        <v>390</v>
      </c>
    </row>
    <row r="30" spans="1:30" x14ac:dyDescent="0.2">
      <c r="N30" s="8" t="s">
        <v>604</v>
      </c>
      <c r="O30" s="8" t="s">
        <v>605</v>
      </c>
      <c r="P30" s="8" t="s">
        <v>610</v>
      </c>
      <c r="Q30" s="8" t="s">
        <v>611</v>
      </c>
      <c r="S30" s="8" t="s">
        <v>327</v>
      </c>
      <c r="T30" s="8" t="s">
        <v>612</v>
      </c>
      <c r="U30" s="8" t="s">
        <v>327</v>
      </c>
      <c r="V30" s="8" t="s">
        <v>613</v>
      </c>
      <c r="W30" s="8" t="s">
        <v>576</v>
      </c>
      <c r="X30" s="8" t="s">
        <v>577</v>
      </c>
      <c r="Y30" s="8" t="s">
        <v>576</v>
      </c>
      <c r="Z30" s="8" t="s">
        <v>577</v>
      </c>
      <c r="AA30" s="8" t="s">
        <v>470</v>
      </c>
      <c r="AB30" s="8" t="s">
        <v>471</v>
      </c>
      <c r="AC30" s="8" t="s">
        <v>389</v>
      </c>
      <c r="AD30" s="8" t="s">
        <v>390</v>
      </c>
    </row>
    <row r="31" spans="1:30" x14ac:dyDescent="0.2">
      <c r="N31" s="8" t="s">
        <v>608</v>
      </c>
      <c r="O31" s="8" t="s">
        <v>618</v>
      </c>
      <c r="P31" s="8" t="s">
        <v>778</v>
      </c>
      <c r="Q31" s="8" t="s">
        <v>615</v>
      </c>
      <c r="S31" s="8" t="s">
        <v>330</v>
      </c>
      <c r="T31" s="8" t="s">
        <v>623</v>
      </c>
      <c r="U31" s="8" t="s">
        <v>330</v>
      </c>
      <c r="V31" s="8" t="s">
        <v>624</v>
      </c>
      <c r="W31" s="8" t="s">
        <v>576</v>
      </c>
      <c r="X31" s="8" t="s">
        <v>577</v>
      </c>
      <c r="Y31" s="8" t="s">
        <v>576</v>
      </c>
      <c r="Z31" s="8" t="s">
        <v>577</v>
      </c>
      <c r="AA31" s="8" t="s">
        <v>470</v>
      </c>
      <c r="AB31" s="8" t="s">
        <v>471</v>
      </c>
      <c r="AC31" s="8" t="s">
        <v>389</v>
      </c>
      <c r="AD31" s="8" t="s">
        <v>390</v>
      </c>
    </row>
    <row r="32" spans="1:30" x14ac:dyDescent="0.2">
      <c r="N32" s="8" t="s">
        <v>612</v>
      </c>
      <c r="O32" s="8" t="s">
        <v>613</v>
      </c>
      <c r="P32" s="8" t="s">
        <v>614</v>
      </c>
      <c r="Q32" s="8" t="s">
        <v>615</v>
      </c>
      <c r="S32" s="8" t="s">
        <v>332</v>
      </c>
      <c r="T32" s="8" t="s">
        <v>627</v>
      </c>
      <c r="U32" s="8" t="s">
        <v>332</v>
      </c>
      <c r="V32" s="8" t="s">
        <v>628</v>
      </c>
      <c r="W32" s="8" t="s">
        <v>576</v>
      </c>
      <c r="X32" s="8" t="s">
        <v>577</v>
      </c>
      <c r="Y32" s="8" t="s">
        <v>576</v>
      </c>
      <c r="Z32" s="8" t="s">
        <v>577</v>
      </c>
      <c r="AA32" s="8" t="s">
        <v>470</v>
      </c>
      <c r="AB32" s="8" t="s">
        <v>471</v>
      </c>
      <c r="AC32" s="8" t="s">
        <v>389</v>
      </c>
      <c r="AD32" s="8" t="s">
        <v>390</v>
      </c>
    </row>
    <row r="33" spans="14:30" x14ac:dyDescent="0.2">
      <c r="N33" s="8" t="s">
        <v>623</v>
      </c>
      <c r="O33" s="8" t="s">
        <v>624</v>
      </c>
      <c r="S33" s="8" t="s">
        <v>335</v>
      </c>
      <c r="T33" s="8" t="s">
        <v>616</v>
      </c>
      <c r="U33" s="8" t="s">
        <v>335</v>
      </c>
      <c r="V33" s="8" t="s">
        <v>617</v>
      </c>
      <c r="W33" s="8" t="s">
        <v>576</v>
      </c>
      <c r="X33" s="8" t="s">
        <v>577</v>
      </c>
      <c r="Y33" s="8" t="s">
        <v>576</v>
      </c>
      <c r="Z33" s="8" t="s">
        <v>577</v>
      </c>
      <c r="AA33" s="8" t="s">
        <v>470</v>
      </c>
      <c r="AB33" s="8" t="s">
        <v>471</v>
      </c>
      <c r="AC33" s="8" t="s">
        <v>389</v>
      </c>
      <c r="AD33" s="8" t="s">
        <v>390</v>
      </c>
    </row>
    <row r="34" spans="14:30" x14ac:dyDescent="0.2">
      <c r="N34" s="8" t="s">
        <v>627</v>
      </c>
      <c r="O34" s="8" t="s">
        <v>628</v>
      </c>
      <c r="S34" s="8" t="s">
        <v>338</v>
      </c>
      <c r="T34" s="8" t="s">
        <v>619</v>
      </c>
      <c r="U34" s="8" t="s">
        <v>338</v>
      </c>
      <c r="V34" s="8" t="s">
        <v>620</v>
      </c>
      <c r="W34" s="8" t="s">
        <v>576</v>
      </c>
      <c r="X34" s="8" t="s">
        <v>577</v>
      </c>
      <c r="Y34" s="8" t="s">
        <v>576</v>
      </c>
      <c r="Z34" s="8" t="s">
        <v>577</v>
      </c>
      <c r="AA34" s="8" t="s">
        <v>470</v>
      </c>
      <c r="AB34" s="8" t="s">
        <v>471</v>
      </c>
      <c r="AC34" s="8" t="s">
        <v>389</v>
      </c>
      <c r="AD34" s="8" t="s">
        <v>390</v>
      </c>
    </row>
    <row r="35" spans="14:30" x14ac:dyDescent="0.2">
      <c r="N35" s="8" t="s">
        <v>616</v>
      </c>
      <c r="O35" s="8" t="s">
        <v>617</v>
      </c>
      <c r="S35" s="8" t="s">
        <v>341</v>
      </c>
      <c r="T35" s="8" t="s">
        <v>621</v>
      </c>
      <c r="U35" s="8" t="s">
        <v>341</v>
      </c>
      <c r="V35" s="8" t="s">
        <v>622</v>
      </c>
      <c r="W35" s="8" t="s">
        <v>576</v>
      </c>
      <c r="X35" s="8" t="s">
        <v>577</v>
      </c>
      <c r="Y35" s="8" t="s">
        <v>576</v>
      </c>
      <c r="Z35" s="8" t="s">
        <v>577</v>
      </c>
      <c r="AA35" s="8" t="s">
        <v>470</v>
      </c>
      <c r="AB35" s="8" t="s">
        <v>471</v>
      </c>
      <c r="AC35" s="8" t="s">
        <v>389</v>
      </c>
      <c r="AD35" s="8" t="s">
        <v>390</v>
      </c>
    </row>
    <row r="36" spans="14:30" x14ac:dyDescent="0.2">
      <c r="N36" s="8" t="s">
        <v>619</v>
      </c>
      <c r="O36" s="8" t="s">
        <v>620</v>
      </c>
      <c r="S36" s="8" t="s">
        <v>343</v>
      </c>
      <c r="T36" s="8" t="s">
        <v>637</v>
      </c>
      <c r="U36" s="8" t="s">
        <v>343</v>
      </c>
      <c r="V36" s="8" t="s">
        <v>638</v>
      </c>
      <c r="W36" s="8" t="s">
        <v>576</v>
      </c>
      <c r="X36" s="8" t="s">
        <v>577</v>
      </c>
      <c r="Y36" s="8" t="s">
        <v>576</v>
      </c>
      <c r="Z36" s="8" t="s">
        <v>577</v>
      </c>
      <c r="AA36" s="8" t="s">
        <v>470</v>
      </c>
      <c r="AB36" s="8" t="s">
        <v>471</v>
      </c>
      <c r="AC36" s="8" t="s">
        <v>389</v>
      </c>
      <c r="AD36" s="8" t="s">
        <v>390</v>
      </c>
    </row>
    <row r="37" spans="14:30" x14ac:dyDescent="0.2">
      <c r="N37" s="8" t="s">
        <v>621</v>
      </c>
      <c r="O37" s="8" t="s">
        <v>622</v>
      </c>
      <c r="S37" s="8" t="s">
        <v>346</v>
      </c>
      <c r="T37" s="8" t="s">
        <v>641</v>
      </c>
      <c r="U37" s="8" t="s">
        <v>346</v>
      </c>
      <c r="V37" s="8" t="s">
        <v>642</v>
      </c>
      <c r="W37" s="8" t="s">
        <v>576</v>
      </c>
      <c r="X37" s="8" t="s">
        <v>577</v>
      </c>
      <c r="Y37" s="8" t="s">
        <v>576</v>
      </c>
      <c r="Z37" s="8" t="s">
        <v>577</v>
      </c>
      <c r="AA37" s="8" t="s">
        <v>470</v>
      </c>
      <c r="AB37" s="8" t="s">
        <v>471</v>
      </c>
      <c r="AC37" s="8" t="s">
        <v>389</v>
      </c>
      <c r="AD37" s="8" t="s">
        <v>390</v>
      </c>
    </row>
    <row r="38" spans="14:30" x14ac:dyDescent="0.2">
      <c r="N38" s="8" t="s">
        <v>637</v>
      </c>
      <c r="O38" s="8" t="s">
        <v>638</v>
      </c>
      <c r="S38" s="8" t="s">
        <v>351</v>
      </c>
      <c r="T38" s="8" t="s">
        <v>625</v>
      </c>
      <c r="U38" s="8" t="s">
        <v>351</v>
      </c>
      <c r="V38" s="8" t="s">
        <v>626</v>
      </c>
      <c r="W38" s="8" t="s">
        <v>576</v>
      </c>
      <c r="X38" s="8" t="s">
        <v>577</v>
      </c>
      <c r="Y38" s="8" t="s">
        <v>576</v>
      </c>
      <c r="Z38" s="8" t="s">
        <v>577</v>
      </c>
      <c r="AA38" s="8" t="s">
        <v>470</v>
      </c>
      <c r="AB38" s="8" t="s">
        <v>471</v>
      </c>
      <c r="AC38" s="8" t="s">
        <v>389</v>
      </c>
      <c r="AD38" s="8" t="s">
        <v>390</v>
      </c>
    </row>
    <row r="39" spans="14:30" x14ac:dyDescent="0.2">
      <c r="N39" s="8" t="s">
        <v>641</v>
      </c>
      <c r="O39" s="8" t="s">
        <v>642</v>
      </c>
      <c r="S39" s="8" t="s">
        <v>356</v>
      </c>
      <c r="T39" s="8" t="s">
        <v>629</v>
      </c>
      <c r="U39" s="8" t="s">
        <v>356</v>
      </c>
      <c r="V39" s="8" t="s">
        <v>630</v>
      </c>
      <c r="W39" s="8" t="s">
        <v>576</v>
      </c>
      <c r="X39" s="8" t="s">
        <v>577</v>
      </c>
      <c r="Y39" s="8" t="s">
        <v>576</v>
      </c>
      <c r="Z39" s="8" t="s">
        <v>577</v>
      </c>
      <c r="AA39" s="8" t="s">
        <v>470</v>
      </c>
      <c r="AB39" s="8" t="s">
        <v>471</v>
      </c>
      <c r="AC39" s="8" t="s">
        <v>389</v>
      </c>
      <c r="AD39" s="8" t="s">
        <v>390</v>
      </c>
    </row>
    <row r="40" spans="14:30" x14ac:dyDescent="0.2">
      <c r="N40" s="8" t="s">
        <v>625</v>
      </c>
      <c r="O40" s="8" t="s">
        <v>626</v>
      </c>
      <c r="S40" s="8" t="s">
        <v>359</v>
      </c>
      <c r="T40" s="8" t="s">
        <v>631</v>
      </c>
      <c r="U40" s="8" t="s">
        <v>359</v>
      </c>
      <c r="V40" s="8" t="s">
        <v>632</v>
      </c>
      <c r="W40" s="8" t="s">
        <v>576</v>
      </c>
      <c r="X40" s="8" t="s">
        <v>577</v>
      </c>
      <c r="Y40" s="8" t="s">
        <v>576</v>
      </c>
      <c r="Z40" s="8" t="s">
        <v>577</v>
      </c>
      <c r="AA40" s="8" t="s">
        <v>470</v>
      </c>
      <c r="AB40" s="8" t="s">
        <v>471</v>
      </c>
      <c r="AC40" s="8" t="s">
        <v>389</v>
      </c>
      <c r="AD40" s="8" t="s">
        <v>390</v>
      </c>
    </row>
    <row r="41" spans="14:30" x14ac:dyDescent="0.2">
      <c r="N41" s="8" t="s">
        <v>629</v>
      </c>
      <c r="O41" s="8" t="s">
        <v>630</v>
      </c>
      <c r="S41" s="8" t="s">
        <v>364</v>
      </c>
      <c r="T41" s="8" t="s">
        <v>633</v>
      </c>
      <c r="U41" s="8" t="s">
        <v>364</v>
      </c>
      <c r="V41" s="8" t="s">
        <v>634</v>
      </c>
      <c r="W41" s="8" t="s">
        <v>576</v>
      </c>
      <c r="X41" s="8" t="s">
        <v>577</v>
      </c>
      <c r="Y41" s="8" t="s">
        <v>576</v>
      </c>
      <c r="Z41" s="8" t="s">
        <v>577</v>
      </c>
      <c r="AA41" s="8" t="s">
        <v>470</v>
      </c>
      <c r="AB41" s="8" t="s">
        <v>471</v>
      </c>
      <c r="AC41" s="8" t="s">
        <v>389</v>
      </c>
      <c r="AD41" s="8" t="s">
        <v>390</v>
      </c>
    </row>
    <row r="42" spans="14:30" x14ac:dyDescent="0.2">
      <c r="N42" s="8" t="s">
        <v>631</v>
      </c>
      <c r="O42" s="8" t="s">
        <v>649</v>
      </c>
      <c r="S42" s="8" t="s">
        <v>365</v>
      </c>
      <c r="T42" s="8" t="s">
        <v>635</v>
      </c>
      <c r="U42" s="8" t="s">
        <v>365</v>
      </c>
      <c r="V42" s="8" t="s">
        <v>636</v>
      </c>
      <c r="W42" s="8" t="s">
        <v>576</v>
      </c>
      <c r="X42" s="8" t="s">
        <v>577</v>
      </c>
      <c r="Y42" s="8" t="s">
        <v>576</v>
      </c>
      <c r="Z42" s="8" t="s">
        <v>577</v>
      </c>
      <c r="AA42" s="8" t="s">
        <v>470</v>
      </c>
      <c r="AB42" s="8" t="s">
        <v>471</v>
      </c>
      <c r="AC42" s="8" t="s">
        <v>389</v>
      </c>
      <c r="AD42" s="8" t="s">
        <v>390</v>
      </c>
    </row>
    <row r="43" spans="14:30" x14ac:dyDescent="0.2">
      <c r="N43" s="8" t="s">
        <v>633</v>
      </c>
      <c r="O43" s="8" t="s">
        <v>634</v>
      </c>
      <c r="S43" s="8" t="s">
        <v>366</v>
      </c>
      <c r="T43" s="8" t="s">
        <v>639</v>
      </c>
      <c r="U43" s="8" t="s">
        <v>366</v>
      </c>
      <c r="V43" s="8" t="s">
        <v>640</v>
      </c>
      <c r="W43" s="8" t="s">
        <v>576</v>
      </c>
      <c r="X43" s="8" t="s">
        <v>577</v>
      </c>
      <c r="Y43" s="8" t="s">
        <v>576</v>
      </c>
      <c r="Z43" s="8" t="s">
        <v>577</v>
      </c>
      <c r="AA43" s="8" t="s">
        <v>470</v>
      </c>
      <c r="AB43" s="8" t="s">
        <v>471</v>
      </c>
      <c r="AC43" s="8" t="s">
        <v>389</v>
      </c>
      <c r="AD43" s="8" t="s">
        <v>390</v>
      </c>
    </row>
    <row r="44" spans="14:30" x14ac:dyDescent="0.2">
      <c r="N44" s="8" t="s">
        <v>635</v>
      </c>
      <c r="O44" s="8" t="s">
        <v>636</v>
      </c>
      <c r="S44" s="8" t="s">
        <v>367</v>
      </c>
      <c r="T44" s="8" t="s">
        <v>643</v>
      </c>
      <c r="U44" s="8" t="s">
        <v>367</v>
      </c>
      <c r="V44" s="8" t="s">
        <v>644</v>
      </c>
      <c r="W44" s="8" t="s">
        <v>576</v>
      </c>
      <c r="X44" s="8" t="s">
        <v>577</v>
      </c>
      <c r="Y44" s="8" t="s">
        <v>576</v>
      </c>
      <c r="Z44" s="8" t="s">
        <v>577</v>
      </c>
      <c r="AA44" s="8" t="s">
        <v>470</v>
      </c>
      <c r="AB44" s="8" t="s">
        <v>471</v>
      </c>
      <c r="AC44" s="8" t="s">
        <v>389</v>
      </c>
      <c r="AD44" s="8" t="s">
        <v>390</v>
      </c>
    </row>
    <row r="45" spans="14:30" x14ac:dyDescent="0.2">
      <c r="N45" s="8" t="s">
        <v>639</v>
      </c>
      <c r="O45" s="8" t="s">
        <v>640</v>
      </c>
      <c r="S45" s="8" t="s">
        <v>368</v>
      </c>
      <c r="T45" s="8" t="s">
        <v>645</v>
      </c>
      <c r="U45" s="8" t="s">
        <v>368</v>
      </c>
      <c r="V45" s="8" t="s">
        <v>646</v>
      </c>
      <c r="W45" s="8" t="s">
        <v>576</v>
      </c>
      <c r="X45" s="8" t="s">
        <v>577</v>
      </c>
      <c r="Y45" s="8" t="s">
        <v>576</v>
      </c>
      <c r="Z45" s="8" t="s">
        <v>577</v>
      </c>
      <c r="AA45" s="8" t="s">
        <v>470</v>
      </c>
      <c r="AB45" s="8" t="s">
        <v>471</v>
      </c>
      <c r="AC45" s="8" t="s">
        <v>389</v>
      </c>
      <c r="AD45" s="8" t="s">
        <v>390</v>
      </c>
    </row>
    <row r="46" spans="14:30" x14ac:dyDescent="0.2">
      <c r="N46" s="8" t="s">
        <v>645</v>
      </c>
      <c r="O46" s="8" t="s">
        <v>646</v>
      </c>
      <c r="S46" s="8" t="s">
        <v>369</v>
      </c>
      <c r="T46" s="8" t="s">
        <v>647</v>
      </c>
      <c r="U46" s="8" t="s">
        <v>369</v>
      </c>
      <c r="V46" s="8" t="s">
        <v>648</v>
      </c>
      <c r="W46" s="8" t="s">
        <v>576</v>
      </c>
      <c r="X46" s="8" t="s">
        <v>577</v>
      </c>
      <c r="Y46" s="8" t="s">
        <v>576</v>
      </c>
      <c r="Z46" s="8" t="s">
        <v>577</v>
      </c>
      <c r="AA46" s="8" t="s">
        <v>470</v>
      </c>
      <c r="AB46" s="8" t="s">
        <v>471</v>
      </c>
      <c r="AC46" s="8" t="s">
        <v>389</v>
      </c>
      <c r="AD46" s="8" t="s">
        <v>390</v>
      </c>
    </row>
    <row r="47" spans="14:30" x14ac:dyDescent="0.2">
      <c r="N47" s="8" t="s">
        <v>647</v>
      </c>
      <c r="O47" s="8" t="s">
        <v>661</v>
      </c>
      <c r="S47" s="8" t="s">
        <v>370</v>
      </c>
      <c r="T47" s="8" t="s">
        <v>650</v>
      </c>
      <c r="U47" s="8" t="s">
        <v>370</v>
      </c>
      <c r="V47" s="8" t="s">
        <v>651</v>
      </c>
      <c r="W47" s="8" t="s">
        <v>576</v>
      </c>
      <c r="X47" s="8" t="s">
        <v>577</v>
      </c>
      <c r="Y47" s="8" t="s">
        <v>576</v>
      </c>
      <c r="Z47" s="8" t="s">
        <v>577</v>
      </c>
      <c r="AA47" s="8" t="s">
        <v>470</v>
      </c>
      <c r="AB47" s="8" t="s">
        <v>471</v>
      </c>
      <c r="AC47" s="8" t="s">
        <v>389</v>
      </c>
      <c r="AD47" s="8" t="s">
        <v>390</v>
      </c>
    </row>
    <row r="48" spans="14:30" x14ac:dyDescent="0.2">
      <c r="N48" s="8" t="s">
        <v>650</v>
      </c>
      <c r="O48" s="8" t="s">
        <v>651</v>
      </c>
      <c r="S48" s="8" t="s">
        <v>371</v>
      </c>
      <c r="T48" s="8" t="s">
        <v>652</v>
      </c>
      <c r="U48" s="8" t="s">
        <v>371</v>
      </c>
      <c r="V48" s="8" t="s">
        <v>653</v>
      </c>
      <c r="W48" s="8" t="s">
        <v>576</v>
      </c>
      <c r="X48" s="8" t="s">
        <v>577</v>
      </c>
      <c r="Y48" s="8" t="s">
        <v>576</v>
      </c>
      <c r="Z48" s="8" t="s">
        <v>577</v>
      </c>
      <c r="AA48" s="8" t="s">
        <v>470</v>
      </c>
      <c r="AB48" s="8" t="s">
        <v>471</v>
      </c>
      <c r="AC48" s="8" t="s">
        <v>389</v>
      </c>
      <c r="AD48" s="8" t="s">
        <v>390</v>
      </c>
    </row>
    <row r="49" spans="14:30" x14ac:dyDescent="0.2">
      <c r="N49" s="8" t="s">
        <v>652</v>
      </c>
      <c r="O49" s="8" t="s">
        <v>666</v>
      </c>
      <c r="S49" s="8" t="s">
        <v>372</v>
      </c>
      <c r="T49" s="8" t="s">
        <v>654</v>
      </c>
      <c r="U49" s="8" t="s">
        <v>372</v>
      </c>
      <c r="V49" s="8" t="s">
        <v>655</v>
      </c>
      <c r="W49" s="8" t="s">
        <v>576</v>
      </c>
      <c r="X49" s="8" t="s">
        <v>577</v>
      </c>
      <c r="Y49" s="8" t="s">
        <v>576</v>
      </c>
      <c r="Z49" s="8" t="s">
        <v>577</v>
      </c>
      <c r="AA49" s="8" t="s">
        <v>470</v>
      </c>
      <c r="AB49" s="8" t="s">
        <v>471</v>
      </c>
      <c r="AC49" s="8" t="s">
        <v>389</v>
      </c>
      <c r="AD49" s="8" t="s">
        <v>390</v>
      </c>
    </row>
    <row r="50" spans="14:30" x14ac:dyDescent="0.2">
      <c r="N50" s="8" t="s">
        <v>654</v>
      </c>
      <c r="O50" s="8" t="s">
        <v>655</v>
      </c>
      <c r="S50" s="8" t="s">
        <v>656</v>
      </c>
      <c r="T50" s="8" t="s">
        <v>657</v>
      </c>
      <c r="U50" s="8" t="s">
        <v>656</v>
      </c>
      <c r="V50" s="8" t="s">
        <v>658</v>
      </c>
      <c r="W50" s="8" t="s">
        <v>576</v>
      </c>
      <c r="X50" s="8" t="s">
        <v>577</v>
      </c>
      <c r="Y50" s="8" t="s">
        <v>576</v>
      </c>
      <c r="Z50" s="8" t="s">
        <v>577</v>
      </c>
      <c r="AA50" s="8" t="s">
        <v>470</v>
      </c>
      <c r="AB50" s="8" t="s">
        <v>471</v>
      </c>
      <c r="AC50" s="8" t="s">
        <v>389</v>
      </c>
      <c r="AD50" s="8" t="s">
        <v>390</v>
      </c>
    </row>
    <row r="51" spans="14:30" x14ac:dyDescent="0.2">
      <c r="N51" s="8" t="s">
        <v>659</v>
      </c>
      <c r="O51" s="8" t="s">
        <v>660</v>
      </c>
      <c r="S51" s="8" t="s">
        <v>374</v>
      </c>
      <c r="T51" s="8" t="s">
        <v>659</v>
      </c>
      <c r="U51" s="8" t="s">
        <v>374</v>
      </c>
      <c r="V51" s="8" t="s">
        <v>660</v>
      </c>
      <c r="W51" s="8" t="s">
        <v>576</v>
      </c>
      <c r="X51" s="8" t="s">
        <v>577</v>
      </c>
      <c r="Y51" s="8" t="s">
        <v>576</v>
      </c>
      <c r="Z51" s="8" t="s">
        <v>577</v>
      </c>
      <c r="AA51" s="8" t="s">
        <v>470</v>
      </c>
      <c r="AB51" s="8" t="s">
        <v>471</v>
      </c>
      <c r="AC51" s="8" t="s">
        <v>389</v>
      </c>
      <c r="AD51" s="8" t="s">
        <v>390</v>
      </c>
    </row>
    <row r="52" spans="14:30" x14ac:dyDescent="0.2">
      <c r="N52" s="8" t="s">
        <v>664</v>
      </c>
      <c r="O52" s="8" t="s">
        <v>665</v>
      </c>
      <c r="S52" s="8" t="s">
        <v>375</v>
      </c>
      <c r="T52" s="8" t="s">
        <v>662</v>
      </c>
      <c r="U52" s="8" t="s">
        <v>375</v>
      </c>
      <c r="V52" s="8" t="s">
        <v>663</v>
      </c>
      <c r="W52" s="8" t="s">
        <v>576</v>
      </c>
      <c r="X52" s="8" t="s">
        <v>577</v>
      </c>
      <c r="Y52" s="8" t="s">
        <v>576</v>
      </c>
      <c r="Z52" s="8" t="s">
        <v>577</v>
      </c>
      <c r="AA52" s="8" t="s">
        <v>470</v>
      </c>
      <c r="AB52" s="8" t="s">
        <v>471</v>
      </c>
      <c r="AC52" s="8" t="s">
        <v>389</v>
      </c>
      <c r="AD52" s="8" t="s">
        <v>390</v>
      </c>
    </row>
    <row r="53" spans="14:30" x14ac:dyDescent="0.2">
      <c r="N53" s="8" t="s">
        <v>667</v>
      </c>
      <c r="O53" s="8" t="s">
        <v>675</v>
      </c>
      <c r="S53" s="8" t="s">
        <v>376</v>
      </c>
      <c r="T53" s="8" t="s">
        <v>664</v>
      </c>
      <c r="U53" s="8" t="s">
        <v>376</v>
      </c>
      <c r="V53" s="8" t="s">
        <v>665</v>
      </c>
      <c r="W53" s="8" t="s">
        <v>576</v>
      </c>
      <c r="X53" s="8" t="s">
        <v>577</v>
      </c>
      <c r="Y53" s="8" t="s">
        <v>576</v>
      </c>
      <c r="Z53" s="8" t="s">
        <v>577</v>
      </c>
      <c r="AA53" s="8" t="s">
        <v>470</v>
      </c>
      <c r="AB53" s="8" t="s">
        <v>471</v>
      </c>
      <c r="AC53" s="8" t="s">
        <v>389</v>
      </c>
      <c r="AD53" s="8" t="s">
        <v>390</v>
      </c>
    </row>
    <row r="54" spans="14:30" x14ac:dyDescent="0.2">
      <c r="N54" s="8" t="s">
        <v>669</v>
      </c>
      <c r="O54" s="8" t="s">
        <v>670</v>
      </c>
      <c r="S54" s="8" t="s">
        <v>379</v>
      </c>
      <c r="T54" s="8" t="s">
        <v>667</v>
      </c>
      <c r="U54" s="8" t="s">
        <v>379</v>
      </c>
      <c r="V54" s="8" t="s">
        <v>668</v>
      </c>
      <c r="W54" s="8" t="s">
        <v>576</v>
      </c>
      <c r="X54" s="8" t="s">
        <v>577</v>
      </c>
      <c r="Y54" s="8" t="s">
        <v>576</v>
      </c>
      <c r="Z54" s="8" t="s">
        <v>577</v>
      </c>
      <c r="AA54" s="8" t="s">
        <v>470</v>
      </c>
      <c r="AB54" s="8" t="s">
        <v>471</v>
      </c>
      <c r="AC54" s="8" t="s">
        <v>389</v>
      </c>
      <c r="AD54" s="8" t="s">
        <v>390</v>
      </c>
    </row>
    <row r="55" spans="14:30" x14ac:dyDescent="0.2">
      <c r="N55" s="8" t="s">
        <v>671</v>
      </c>
      <c r="O55" s="8" t="s">
        <v>672</v>
      </c>
      <c r="S55" s="8" t="s">
        <v>380</v>
      </c>
      <c r="T55" s="8" t="s">
        <v>669</v>
      </c>
      <c r="U55" s="8" t="s">
        <v>380</v>
      </c>
      <c r="V55" s="8" t="s">
        <v>670</v>
      </c>
      <c r="W55" s="8" t="s">
        <v>576</v>
      </c>
      <c r="X55" s="8" t="s">
        <v>577</v>
      </c>
      <c r="Y55" s="8" t="s">
        <v>576</v>
      </c>
      <c r="Z55" s="8" t="s">
        <v>577</v>
      </c>
      <c r="AA55" s="8" t="s">
        <v>470</v>
      </c>
      <c r="AB55" s="8" t="s">
        <v>471</v>
      </c>
      <c r="AC55" s="8" t="s">
        <v>389</v>
      </c>
      <c r="AD55" s="8" t="s">
        <v>390</v>
      </c>
    </row>
    <row r="56" spans="14:30" x14ac:dyDescent="0.2">
      <c r="N56" s="8" t="s">
        <v>673</v>
      </c>
      <c r="O56" s="8" t="s">
        <v>674</v>
      </c>
      <c r="S56" s="8" t="s">
        <v>381</v>
      </c>
      <c r="T56" s="8" t="s">
        <v>671</v>
      </c>
      <c r="U56" s="8" t="s">
        <v>381</v>
      </c>
      <c r="V56" s="8" t="s">
        <v>672</v>
      </c>
      <c r="W56" s="8" t="s">
        <v>385</v>
      </c>
      <c r="X56" s="8" t="s">
        <v>386</v>
      </c>
      <c r="Y56" s="8" t="s">
        <v>385</v>
      </c>
      <c r="Z56" s="8" t="s">
        <v>386</v>
      </c>
      <c r="AA56" s="8" t="s">
        <v>387</v>
      </c>
      <c r="AB56" s="8" t="s">
        <v>388</v>
      </c>
      <c r="AC56" s="8" t="s">
        <v>389</v>
      </c>
      <c r="AD56" s="8" t="s">
        <v>390</v>
      </c>
    </row>
    <row r="57" spans="14:30" x14ac:dyDescent="0.2">
      <c r="N57" s="8" t="s">
        <v>676</v>
      </c>
      <c r="O57" s="8" t="s">
        <v>677</v>
      </c>
      <c r="S57" s="8" t="s">
        <v>384</v>
      </c>
      <c r="T57" s="8" t="s">
        <v>783</v>
      </c>
      <c r="U57" s="8" t="s">
        <v>384</v>
      </c>
      <c r="V57" s="8" t="s">
        <v>781</v>
      </c>
      <c r="W57" s="8" t="s">
        <v>576</v>
      </c>
      <c r="X57" s="8" t="s">
        <v>577</v>
      </c>
      <c r="Y57" s="8" t="s">
        <v>576</v>
      </c>
      <c r="Z57" s="8" t="s">
        <v>577</v>
      </c>
      <c r="AA57" s="8" t="s">
        <v>470</v>
      </c>
      <c r="AB57" s="8" t="s">
        <v>471</v>
      </c>
      <c r="AC57" s="8" t="s">
        <v>389</v>
      </c>
      <c r="AD57" s="8" t="s">
        <v>390</v>
      </c>
    </row>
    <row r="58" spans="14:30" x14ac:dyDescent="0.2">
      <c r="N58" s="8" t="s">
        <v>678</v>
      </c>
      <c r="O58" s="8" t="s">
        <v>679</v>
      </c>
      <c r="S58" s="8" t="s">
        <v>391</v>
      </c>
      <c r="T58" s="8" t="s">
        <v>673</v>
      </c>
      <c r="U58" s="8" t="s">
        <v>391</v>
      </c>
      <c r="V58" s="8" t="s">
        <v>674</v>
      </c>
      <c r="W58" s="8" t="s">
        <v>576</v>
      </c>
      <c r="X58" s="8" t="s">
        <v>577</v>
      </c>
      <c r="Y58" s="8" t="s">
        <v>576</v>
      </c>
      <c r="Z58" s="8" t="s">
        <v>577</v>
      </c>
      <c r="AA58" s="8" t="s">
        <v>470</v>
      </c>
      <c r="AB58" s="8" t="s">
        <v>471</v>
      </c>
      <c r="AC58" s="8" t="s">
        <v>389</v>
      </c>
      <c r="AD58" s="8" t="s">
        <v>390</v>
      </c>
    </row>
    <row r="59" spans="14:30" x14ac:dyDescent="0.2">
      <c r="N59" s="8" t="s">
        <v>680</v>
      </c>
      <c r="O59" s="8" t="s">
        <v>681</v>
      </c>
      <c r="S59" s="8" t="s">
        <v>392</v>
      </c>
      <c r="T59" s="8" t="s">
        <v>676</v>
      </c>
      <c r="U59" s="8" t="s">
        <v>392</v>
      </c>
      <c r="V59" s="8" t="s">
        <v>677</v>
      </c>
      <c r="W59" s="8" t="s">
        <v>576</v>
      </c>
      <c r="X59" s="8" t="s">
        <v>577</v>
      </c>
      <c r="Y59" s="8" t="s">
        <v>576</v>
      </c>
      <c r="Z59" s="8" t="s">
        <v>577</v>
      </c>
      <c r="AA59" s="8" t="s">
        <v>470</v>
      </c>
      <c r="AB59" s="8" t="s">
        <v>471</v>
      </c>
      <c r="AC59" s="8" t="s">
        <v>389</v>
      </c>
      <c r="AD59" s="8" t="s">
        <v>390</v>
      </c>
    </row>
    <row r="60" spans="14:30" x14ac:dyDescent="0.2">
      <c r="N60" s="8" t="s">
        <v>682</v>
      </c>
      <c r="O60" s="8" t="s">
        <v>683</v>
      </c>
      <c r="S60" s="8" t="s">
        <v>393</v>
      </c>
      <c r="T60" s="8" t="s">
        <v>678</v>
      </c>
      <c r="U60" s="8" t="s">
        <v>393</v>
      </c>
      <c r="V60" s="8" t="s">
        <v>679</v>
      </c>
      <c r="W60" s="8" t="s">
        <v>576</v>
      </c>
      <c r="X60" s="8" t="s">
        <v>577</v>
      </c>
      <c r="Y60" s="8" t="s">
        <v>576</v>
      </c>
      <c r="Z60" s="8" t="s">
        <v>577</v>
      </c>
      <c r="AA60" s="8" t="s">
        <v>470</v>
      </c>
      <c r="AB60" s="8" t="s">
        <v>471</v>
      </c>
      <c r="AC60" s="8" t="s">
        <v>389</v>
      </c>
      <c r="AD60" s="8" t="s">
        <v>390</v>
      </c>
    </row>
    <row r="61" spans="14:30" x14ac:dyDescent="0.2">
      <c r="N61" s="8" t="s">
        <v>684</v>
      </c>
      <c r="O61" s="8" t="s">
        <v>685</v>
      </c>
      <c r="S61" s="8" t="s">
        <v>394</v>
      </c>
      <c r="T61" s="8" t="s">
        <v>680</v>
      </c>
      <c r="U61" s="8" t="s">
        <v>394</v>
      </c>
      <c r="V61" s="8" t="s">
        <v>681</v>
      </c>
      <c r="W61" s="8" t="s">
        <v>576</v>
      </c>
      <c r="X61" s="8" t="s">
        <v>577</v>
      </c>
      <c r="Y61" s="8" t="s">
        <v>576</v>
      </c>
      <c r="Z61" s="8" t="s">
        <v>577</v>
      </c>
      <c r="AA61" s="8" t="s">
        <v>470</v>
      </c>
      <c r="AB61" s="8" t="s">
        <v>471</v>
      </c>
      <c r="AC61" s="8" t="s">
        <v>389</v>
      </c>
      <c r="AD61" s="8" t="s">
        <v>390</v>
      </c>
    </row>
    <row r="62" spans="14:30" x14ac:dyDescent="0.2">
      <c r="N62" s="8" t="s">
        <v>688</v>
      </c>
      <c r="O62" s="8" t="s">
        <v>689</v>
      </c>
      <c r="S62" s="8" t="s">
        <v>396</v>
      </c>
      <c r="T62" s="8" t="s">
        <v>682</v>
      </c>
      <c r="U62" s="8" t="s">
        <v>396</v>
      </c>
      <c r="V62" s="8" t="s">
        <v>683</v>
      </c>
      <c r="W62" s="8" t="s">
        <v>576</v>
      </c>
      <c r="X62" s="8" t="s">
        <v>577</v>
      </c>
      <c r="Y62" s="8" t="s">
        <v>576</v>
      </c>
      <c r="Z62" s="8" t="s">
        <v>577</v>
      </c>
      <c r="AA62" s="8" t="s">
        <v>470</v>
      </c>
      <c r="AB62" s="8" t="s">
        <v>471</v>
      </c>
      <c r="AC62" s="8" t="s">
        <v>389</v>
      </c>
      <c r="AD62" s="8" t="s">
        <v>390</v>
      </c>
    </row>
    <row r="63" spans="14:30" x14ac:dyDescent="0.2">
      <c r="N63" s="8" t="s">
        <v>690</v>
      </c>
      <c r="O63" s="8" t="s">
        <v>691</v>
      </c>
      <c r="S63" s="8" t="s">
        <v>397</v>
      </c>
      <c r="T63" s="8" t="s">
        <v>684</v>
      </c>
      <c r="U63" s="8" t="s">
        <v>397</v>
      </c>
      <c r="V63" s="8" t="s">
        <v>685</v>
      </c>
      <c r="W63" s="8" t="s">
        <v>576</v>
      </c>
      <c r="X63" s="8" t="s">
        <v>577</v>
      </c>
      <c r="Y63" s="8" t="s">
        <v>576</v>
      </c>
      <c r="Z63" s="8" t="s">
        <v>577</v>
      </c>
      <c r="AA63" s="8" t="s">
        <v>470</v>
      </c>
      <c r="AB63" s="8" t="s">
        <v>471</v>
      </c>
      <c r="AC63" s="8" t="s">
        <v>389</v>
      </c>
      <c r="AD63" s="8" t="s">
        <v>390</v>
      </c>
    </row>
    <row r="64" spans="14:30" x14ac:dyDescent="0.2">
      <c r="N64" s="8" t="s">
        <v>406</v>
      </c>
      <c r="O64" s="8" t="s">
        <v>692</v>
      </c>
      <c r="S64" s="8" t="s">
        <v>398</v>
      </c>
      <c r="T64" s="8" t="s">
        <v>686</v>
      </c>
      <c r="U64" s="8" t="s">
        <v>398</v>
      </c>
      <c r="V64" s="8" t="s">
        <v>687</v>
      </c>
      <c r="W64" s="8" t="s">
        <v>576</v>
      </c>
      <c r="X64" s="8" t="s">
        <v>577</v>
      </c>
      <c r="Y64" s="8" t="s">
        <v>576</v>
      </c>
      <c r="Z64" s="8" t="s">
        <v>577</v>
      </c>
      <c r="AA64" s="8" t="s">
        <v>470</v>
      </c>
      <c r="AB64" s="8" t="s">
        <v>471</v>
      </c>
      <c r="AC64" s="8" t="s">
        <v>389</v>
      </c>
      <c r="AD64" s="8" t="s">
        <v>390</v>
      </c>
    </row>
    <row r="65" spans="14:30" x14ac:dyDescent="0.2">
      <c r="N65" s="8" t="s">
        <v>695</v>
      </c>
      <c r="O65" s="8" t="s">
        <v>696</v>
      </c>
      <c r="S65" s="8" t="s">
        <v>399</v>
      </c>
      <c r="T65" s="8" t="s">
        <v>688</v>
      </c>
      <c r="U65" s="8" t="s">
        <v>399</v>
      </c>
      <c r="V65" s="8" t="s">
        <v>689</v>
      </c>
      <c r="W65" s="8" t="s">
        <v>576</v>
      </c>
      <c r="X65" s="8" t="s">
        <v>577</v>
      </c>
      <c r="Y65" s="8" t="s">
        <v>576</v>
      </c>
      <c r="Z65" s="8" t="s">
        <v>577</v>
      </c>
      <c r="AA65" s="8" t="s">
        <v>470</v>
      </c>
      <c r="AB65" s="8" t="s">
        <v>471</v>
      </c>
      <c r="AC65" s="8" t="s">
        <v>389</v>
      </c>
      <c r="AD65" s="8" t="s">
        <v>390</v>
      </c>
    </row>
    <row r="66" spans="14:30" x14ac:dyDescent="0.2">
      <c r="N66" s="8" t="s">
        <v>697</v>
      </c>
      <c r="O66" s="8" t="s">
        <v>698</v>
      </c>
      <c r="S66" s="8" t="s">
        <v>401</v>
      </c>
      <c r="T66" s="8" t="s">
        <v>690</v>
      </c>
      <c r="U66" s="8" t="s">
        <v>401</v>
      </c>
      <c r="V66" s="8" t="s">
        <v>691</v>
      </c>
      <c r="W66" s="8" t="s">
        <v>576</v>
      </c>
      <c r="X66" s="8" t="s">
        <v>577</v>
      </c>
      <c r="Y66" s="8" t="s">
        <v>576</v>
      </c>
      <c r="Z66" s="8" t="s">
        <v>577</v>
      </c>
      <c r="AA66" s="8" t="s">
        <v>470</v>
      </c>
      <c r="AB66" s="8" t="s">
        <v>471</v>
      </c>
      <c r="AC66" s="8" t="s">
        <v>389</v>
      </c>
      <c r="AD66" s="8" t="s">
        <v>390</v>
      </c>
    </row>
    <row r="67" spans="14:30" x14ac:dyDescent="0.2">
      <c r="N67" s="8" t="s">
        <v>701</v>
      </c>
      <c r="O67" s="8" t="s">
        <v>702</v>
      </c>
      <c r="S67" s="8" t="s">
        <v>407</v>
      </c>
      <c r="T67" s="8" t="s">
        <v>406</v>
      </c>
      <c r="U67" s="8" t="s">
        <v>407</v>
      </c>
      <c r="V67" s="8" t="s">
        <v>692</v>
      </c>
      <c r="W67" s="8" t="s">
        <v>576</v>
      </c>
      <c r="X67" s="8" t="s">
        <v>577</v>
      </c>
      <c r="Y67" s="8" t="s">
        <v>576</v>
      </c>
      <c r="Z67" s="8" t="s">
        <v>577</v>
      </c>
      <c r="AA67" s="8" t="s">
        <v>470</v>
      </c>
      <c r="AB67" s="8" t="s">
        <v>471</v>
      </c>
      <c r="AC67" s="8" t="s">
        <v>389</v>
      </c>
      <c r="AD67" s="8" t="s">
        <v>390</v>
      </c>
    </row>
    <row r="68" spans="14:30" x14ac:dyDescent="0.2">
      <c r="N68" s="8" t="s">
        <v>703</v>
      </c>
      <c r="O68" s="8" t="s">
        <v>704</v>
      </c>
      <c r="S68" s="8" t="s">
        <v>409</v>
      </c>
      <c r="T68" s="8" t="s">
        <v>693</v>
      </c>
      <c r="U68" s="8" t="s">
        <v>409</v>
      </c>
      <c r="V68" s="8" t="s">
        <v>694</v>
      </c>
      <c r="W68" s="8" t="s">
        <v>576</v>
      </c>
      <c r="X68" s="8" t="s">
        <v>577</v>
      </c>
      <c r="Y68" s="8" t="s">
        <v>576</v>
      </c>
      <c r="Z68" s="8" t="s">
        <v>577</v>
      </c>
      <c r="AA68" s="8" t="s">
        <v>470</v>
      </c>
      <c r="AB68" s="8" t="s">
        <v>471</v>
      </c>
      <c r="AC68" s="8" t="s">
        <v>389</v>
      </c>
      <c r="AD68" s="8" t="s">
        <v>390</v>
      </c>
    </row>
    <row r="69" spans="14:30" x14ac:dyDescent="0.2">
      <c r="N69" s="8" t="s">
        <v>705</v>
      </c>
      <c r="O69" s="8" t="s">
        <v>706</v>
      </c>
      <c r="S69" s="8" t="s">
        <v>410</v>
      </c>
      <c r="T69" s="8" t="s">
        <v>695</v>
      </c>
      <c r="U69" s="8" t="s">
        <v>410</v>
      </c>
      <c r="V69" s="8" t="s">
        <v>696</v>
      </c>
      <c r="W69" s="8" t="s">
        <v>576</v>
      </c>
      <c r="X69" s="8" t="s">
        <v>577</v>
      </c>
      <c r="Y69" s="8" t="s">
        <v>576</v>
      </c>
      <c r="Z69" s="8" t="s">
        <v>577</v>
      </c>
      <c r="AA69" s="8" t="s">
        <v>470</v>
      </c>
      <c r="AB69" s="8" t="s">
        <v>471</v>
      </c>
      <c r="AC69" s="8" t="s">
        <v>389</v>
      </c>
      <c r="AD69" s="8" t="s">
        <v>390</v>
      </c>
    </row>
    <row r="70" spans="14:30" x14ac:dyDescent="0.2">
      <c r="N70" s="8" t="s">
        <v>707</v>
      </c>
      <c r="O70" s="8" t="s">
        <v>708</v>
      </c>
      <c r="S70" s="8" t="s">
        <v>411</v>
      </c>
      <c r="T70" s="8" t="s">
        <v>697</v>
      </c>
      <c r="U70" s="8" t="s">
        <v>411</v>
      </c>
      <c r="V70" s="8" t="s">
        <v>698</v>
      </c>
      <c r="W70" s="8" t="s">
        <v>576</v>
      </c>
      <c r="X70" s="8" t="s">
        <v>577</v>
      </c>
      <c r="Y70" s="8" t="s">
        <v>576</v>
      </c>
      <c r="Z70" s="8" t="s">
        <v>577</v>
      </c>
      <c r="AA70" s="8" t="s">
        <v>470</v>
      </c>
      <c r="AB70" s="8" t="s">
        <v>471</v>
      </c>
      <c r="AC70" s="8" t="s">
        <v>389</v>
      </c>
      <c r="AD70" s="8" t="s">
        <v>390</v>
      </c>
    </row>
    <row r="71" spans="14:30" x14ac:dyDescent="0.2">
      <c r="N71" s="8" t="s">
        <v>711</v>
      </c>
      <c r="O71" s="8" t="s">
        <v>712</v>
      </c>
      <c r="S71" s="8" t="s">
        <v>412</v>
      </c>
      <c r="T71" s="8" t="s">
        <v>699</v>
      </c>
      <c r="U71" s="8" t="s">
        <v>412</v>
      </c>
      <c r="V71" s="8" t="s">
        <v>700</v>
      </c>
      <c r="W71" s="8" t="s">
        <v>576</v>
      </c>
      <c r="X71" s="8" t="s">
        <v>577</v>
      </c>
      <c r="Y71" s="8" t="s">
        <v>576</v>
      </c>
      <c r="Z71" s="8" t="s">
        <v>577</v>
      </c>
      <c r="AA71" s="8" t="s">
        <v>470</v>
      </c>
      <c r="AB71" s="8" t="s">
        <v>471</v>
      </c>
      <c r="AC71" s="8" t="s">
        <v>389</v>
      </c>
      <c r="AD71" s="8" t="s">
        <v>390</v>
      </c>
    </row>
    <row r="72" spans="14:30" x14ac:dyDescent="0.2">
      <c r="N72" s="8" t="s">
        <v>715</v>
      </c>
      <c r="O72" s="8" t="s">
        <v>716</v>
      </c>
      <c r="S72" s="8" t="s">
        <v>413</v>
      </c>
      <c r="T72" s="8" t="s">
        <v>701</v>
      </c>
      <c r="U72" s="8" t="s">
        <v>413</v>
      </c>
      <c r="V72" s="8" t="s">
        <v>702</v>
      </c>
      <c r="W72" s="8" t="s">
        <v>576</v>
      </c>
      <c r="X72" s="8" t="s">
        <v>577</v>
      </c>
      <c r="Y72" s="8" t="s">
        <v>576</v>
      </c>
      <c r="Z72" s="8" t="s">
        <v>577</v>
      </c>
      <c r="AA72" s="8" t="s">
        <v>470</v>
      </c>
      <c r="AB72" s="8" t="s">
        <v>471</v>
      </c>
      <c r="AC72" s="8" t="s">
        <v>389</v>
      </c>
      <c r="AD72" s="8" t="s">
        <v>390</v>
      </c>
    </row>
    <row r="73" spans="14:30" x14ac:dyDescent="0.2">
      <c r="N73" s="8" t="s">
        <v>726</v>
      </c>
      <c r="O73" s="8" t="s">
        <v>727</v>
      </c>
      <c r="S73" s="8" t="s">
        <v>414</v>
      </c>
      <c r="T73" s="8" t="s">
        <v>703</v>
      </c>
      <c r="U73" s="8" t="s">
        <v>414</v>
      </c>
      <c r="V73" s="8" t="s">
        <v>704</v>
      </c>
      <c r="W73" s="8" t="s">
        <v>576</v>
      </c>
      <c r="X73" s="8" t="s">
        <v>577</v>
      </c>
      <c r="Y73" s="8" t="s">
        <v>576</v>
      </c>
      <c r="Z73" s="8" t="s">
        <v>577</v>
      </c>
      <c r="AA73" s="8" t="s">
        <v>470</v>
      </c>
      <c r="AB73" s="8" t="s">
        <v>471</v>
      </c>
      <c r="AC73" s="8" t="s">
        <v>389</v>
      </c>
      <c r="AD73" s="8" t="s">
        <v>390</v>
      </c>
    </row>
    <row r="74" spans="14:30" x14ac:dyDescent="0.2">
      <c r="N74" s="8" t="s">
        <v>729</v>
      </c>
      <c r="O74" s="8" t="s">
        <v>730</v>
      </c>
      <c r="S74" s="8" t="s">
        <v>415</v>
      </c>
      <c r="T74" s="8" t="s">
        <v>705</v>
      </c>
      <c r="U74" s="8" t="s">
        <v>415</v>
      </c>
      <c r="V74" s="8" t="s">
        <v>706</v>
      </c>
      <c r="W74" s="8" t="s">
        <v>576</v>
      </c>
      <c r="X74" s="8" t="s">
        <v>577</v>
      </c>
      <c r="Y74" s="8" t="s">
        <v>576</v>
      </c>
      <c r="Z74" s="8" t="s">
        <v>577</v>
      </c>
      <c r="AA74" s="8" t="s">
        <v>470</v>
      </c>
      <c r="AB74" s="8" t="s">
        <v>471</v>
      </c>
      <c r="AC74" s="8" t="s">
        <v>389</v>
      </c>
      <c r="AD74" s="8" t="s">
        <v>390</v>
      </c>
    </row>
    <row r="75" spans="14:30" x14ac:dyDescent="0.2">
      <c r="N75" s="8" t="s">
        <v>734</v>
      </c>
      <c r="O75" s="8" t="s">
        <v>735</v>
      </c>
      <c r="S75" s="8" t="s">
        <v>425</v>
      </c>
      <c r="T75" s="8" t="s">
        <v>707</v>
      </c>
      <c r="U75" s="8" t="s">
        <v>425</v>
      </c>
      <c r="V75" s="8" t="s">
        <v>708</v>
      </c>
      <c r="W75" s="8" t="s">
        <v>576</v>
      </c>
      <c r="X75" s="8" t="s">
        <v>577</v>
      </c>
      <c r="Y75" s="8" t="s">
        <v>576</v>
      </c>
      <c r="Z75" s="8" t="s">
        <v>577</v>
      </c>
      <c r="AA75" s="8" t="s">
        <v>470</v>
      </c>
      <c r="AB75" s="8" t="s">
        <v>471</v>
      </c>
      <c r="AC75" s="8" t="s">
        <v>389</v>
      </c>
      <c r="AD75" s="8" t="s">
        <v>390</v>
      </c>
    </row>
    <row r="76" spans="14:30" x14ac:dyDescent="0.2">
      <c r="N76" s="8" t="s">
        <v>737</v>
      </c>
      <c r="O76" s="8" t="s">
        <v>738</v>
      </c>
      <c r="S76" s="8" t="s">
        <v>439</v>
      </c>
      <c r="T76" s="8" t="s">
        <v>709</v>
      </c>
      <c r="U76" s="8" t="s">
        <v>439</v>
      </c>
      <c r="V76" s="8" t="s">
        <v>710</v>
      </c>
      <c r="W76" s="8" t="s">
        <v>576</v>
      </c>
      <c r="X76" s="8" t="s">
        <v>577</v>
      </c>
      <c r="Y76" s="8" t="s">
        <v>576</v>
      </c>
      <c r="Z76" s="8" t="s">
        <v>577</v>
      </c>
      <c r="AA76" s="8" t="s">
        <v>470</v>
      </c>
      <c r="AB76" s="8" t="s">
        <v>471</v>
      </c>
      <c r="AC76" s="8" t="s">
        <v>389</v>
      </c>
      <c r="AD76" s="8" t="s">
        <v>390</v>
      </c>
    </row>
    <row r="77" spans="14:30" x14ac:dyDescent="0.2">
      <c r="N77" s="8" t="s">
        <v>741</v>
      </c>
      <c r="O77" s="8" t="s">
        <v>742</v>
      </c>
      <c r="S77" s="8" t="s">
        <v>449</v>
      </c>
      <c r="T77" s="8" t="s">
        <v>713</v>
      </c>
      <c r="U77" s="8" t="s">
        <v>449</v>
      </c>
      <c r="V77" s="8" t="s">
        <v>714</v>
      </c>
      <c r="W77" s="8" t="s">
        <v>803</v>
      </c>
      <c r="X77" s="8" t="s">
        <v>577</v>
      </c>
      <c r="Y77" s="8" t="s">
        <v>803</v>
      </c>
      <c r="Z77" s="8" t="s">
        <v>577</v>
      </c>
      <c r="AA77" s="8" t="s">
        <v>804</v>
      </c>
      <c r="AB77" s="8" t="s">
        <v>471</v>
      </c>
      <c r="AC77" s="8" t="s">
        <v>724</v>
      </c>
      <c r="AD77" s="8" t="s">
        <v>390</v>
      </c>
    </row>
    <row r="78" spans="14:30" x14ac:dyDescent="0.2">
      <c r="N78" s="8" t="s">
        <v>779</v>
      </c>
      <c r="O78" s="8" t="s">
        <v>742</v>
      </c>
      <c r="S78" s="8" t="s">
        <v>717</v>
      </c>
      <c r="T78" s="8" t="s">
        <v>718</v>
      </c>
      <c r="U78" s="8" t="s">
        <v>717</v>
      </c>
      <c r="V78" s="8" t="s">
        <v>719</v>
      </c>
      <c r="W78" s="8" t="s">
        <v>720</v>
      </c>
      <c r="X78" s="8" t="s">
        <v>721</v>
      </c>
      <c r="Y78" s="8" t="s">
        <v>720</v>
      </c>
      <c r="Z78" s="8" t="s">
        <v>721</v>
      </c>
      <c r="AA78" s="8" t="s">
        <v>722</v>
      </c>
      <c r="AB78" s="8" t="s">
        <v>723</v>
      </c>
      <c r="AC78" s="8" t="s">
        <v>724</v>
      </c>
      <c r="AD78" s="8" t="s">
        <v>725</v>
      </c>
    </row>
    <row r="79" spans="14:30" x14ac:dyDescent="0.2">
      <c r="N79" s="8" t="s">
        <v>744</v>
      </c>
      <c r="O79" s="8" t="s">
        <v>745</v>
      </c>
      <c r="S79" s="8" t="s">
        <v>728</v>
      </c>
      <c r="T79" s="8" t="s">
        <v>711</v>
      </c>
      <c r="U79" s="8" t="s">
        <v>728</v>
      </c>
      <c r="V79" s="8" t="s">
        <v>712</v>
      </c>
      <c r="W79" s="8" t="s">
        <v>720</v>
      </c>
      <c r="X79" s="8" t="s">
        <v>721</v>
      </c>
      <c r="Y79" s="8" t="s">
        <v>720</v>
      </c>
      <c r="Z79" s="8" t="s">
        <v>721</v>
      </c>
      <c r="AA79" s="8" t="s">
        <v>722</v>
      </c>
      <c r="AB79" s="8" t="s">
        <v>723</v>
      </c>
      <c r="AC79" s="8" t="s">
        <v>724</v>
      </c>
      <c r="AD79" s="8" t="s">
        <v>725</v>
      </c>
    </row>
    <row r="80" spans="14:30" x14ac:dyDescent="0.2">
      <c r="N80" s="8" t="s">
        <v>749</v>
      </c>
      <c r="O80" s="8" t="s">
        <v>750</v>
      </c>
      <c r="S80" s="8" t="s">
        <v>731</v>
      </c>
      <c r="T80" s="8" t="s">
        <v>732</v>
      </c>
      <c r="U80" s="8" t="s">
        <v>731</v>
      </c>
      <c r="V80" s="8" t="s">
        <v>733</v>
      </c>
      <c r="W80" s="8" t="s">
        <v>720</v>
      </c>
      <c r="X80" s="8" t="s">
        <v>721</v>
      </c>
      <c r="Y80" s="8" t="s">
        <v>720</v>
      </c>
      <c r="Z80" s="8" t="s">
        <v>721</v>
      </c>
      <c r="AA80" s="8" t="s">
        <v>722</v>
      </c>
      <c r="AB80" s="8" t="s">
        <v>723</v>
      </c>
      <c r="AC80" s="8" t="s">
        <v>724</v>
      </c>
      <c r="AD80" s="8" t="s">
        <v>725</v>
      </c>
    </row>
    <row r="81" spans="14:30" x14ac:dyDescent="0.2">
      <c r="N81" s="8" t="s">
        <v>752</v>
      </c>
      <c r="O81" s="8" t="s">
        <v>753</v>
      </c>
      <c r="S81" s="8" t="s">
        <v>736</v>
      </c>
      <c r="T81" s="8" t="s">
        <v>715</v>
      </c>
      <c r="U81" s="8" t="s">
        <v>736</v>
      </c>
      <c r="V81" s="8" t="s">
        <v>716</v>
      </c>
      <c r="W81" s="8" t="s">
        <v>720</v>
      </c>
      <c r="X81" s="8" t="s">
        <v>721</v>
      </c>
      <c r="Y81" s="8" t="s">
        <v>720</v>
      </c>
      <c r="Z81" s="8" t="s">
        <v>721</v>
      </c>
      <c r="AA81" s="8" t="s">
        <v>722</v>
      </c>
      <c r="AB81" s="8" t="s">
        <v>723</v>
      </c>
      <c r="AC81" s="8" t="s">
        <v>724</v>
      </c>
      <c r="AD81" s="8" t="s">
        <v>725</v>
      </c>
    </row>
    <row r="82" spans="14:30" x14ac:dyDescent="0.2">
      <c r="N82" s="8" t="s">
        <v>662</v>
      </c>
      <c r="O82" s="8" t="s">
        <v>663</v>
      </c>
      <c r="S82" s="8" t="s">
        <v>739</v>
      </c>
      <c r="T82" s="8" t="s">
        <v>726</v>
      </c>
      <c r="U82" s="8" t="s">
        <v>739</v>
      </c>
      <c r="V82" s="8" t="s">
        <v>740</v>
      </c>
      <c r="W82" s="8" t="s">
        <v>720</v>
      </c>
      <c r="X82" s="8" t="s">
        <v>721</v>
      </c>
      <c r="Y82" s="8" t="s">
        <v>720</v>
      </c>
      <c r="Z82" s="8" t="s">
        <v>721</v>
      </c>
      <c r="AA82" s="8" t="s">
        <v>722</v>
      </c>
      <c r="AB82" s="8" t="s">
        <v>723</v>
      </c>
      <c r="AC82" s="8" t="s">
        <v>724</v>
      </c>
      <c r="AD82" s="8" t="s">
        <v>725</v>
      </c>
    </row>
    <row r="83" spans="14:30" x14ac:dyDescent="0.2">
      <c r="N83" s="8" t="s">
        <v>686</v>
      </c>
      <c r="O83" s="8" t="s">
        <v>687</v>
      </c>
      <c r="S83" s="8" t="s">
        <v>743</v>
      </c>
      <c r="T83" s="8" t="s">
        <v>729</v>
      </c>
      <c r="U83" s="8" t="s">
        <v>743</v>
      </c>
      <c r="V83" s="8" t="s">
        <v>730</v>
      </c>
      <c r="W83" s="8" t="s">
        <v>720</v>
      </c>
      <c r="X83" s="8" t="s">
        <v>721</v>
      </c>
      <c r="Y83" s="8" t="s">
        <v>720</v>
      </c>
      <c r="Z83" s="8" t="s">
        <v>721</v>
      </c>
      <c r="AA83" s="8" t="s">
        <v>722</v>
      </c>
      <c r="AB83" s="8" t="s">
        <v>723</v>
      </c>
      <c r="AC83" s="8" t="s">
        <v>724</v>
      </c>
      <c r="AD83" s="8" t="s">
        <v>725</v>
      </c>
    </row>
    <row r="84" spans="14:30" x14ac:dyDescent="0.2">
      <c r="N84" s="8" t="s">
        <v>709</v>
      </c>
      <c r="O84" s="8" t="s">
        <v>710</v>
      </c>
      <c r="S84" s="8" t="s">
        <v>746</v>
      </c>
      <c r="T84" s="8" t="s">
        <v>747</v>
      </c>
      <c r="U84" s="8" t="s">
        <v>746</v>
      </c>
      <c r="V84" s="8" t="s">
        <v>748</v>
      </c>
      <c r="W84" s="8" t="s">
        <v>720</v>
      </c>
      <c r="X84" s="8" t="s">
        <v>721</v>
      </c>
      <c r="Y84" s="8" t="s">
        <v>720</v>
      </c>
      <c r="Z84" s="8" t="s">
        <v>721</v>
      </c>
      <c r="AA84" s="8" t="s">
        <v>722</v>
      </c>
      <c r="AB84" s="8" t="s">
        <v>723</v>
      </c>
      <c r="AC84" s="8" t="s">
        <v>724</v>
      </c>
      <c r="AD84" s="8" t="s">
        <v>725</v>
      </c>
    </row>
    <row r="85" spans="14:30" x14ac:dyDescent="0.2">
      <c r="N85" s="8" t="s">
        <v>713</v>
      </c>
      <c r="O85" s="8" t="s">
        <v>766</v>
      </c>
      <c r="S85" s="8" t="s">
        <v>751</v>
      </c>
      <c r="T85" s="8" t="s">
        <v>734</v>
      </c>
      <c r="U85" s="8" t="s">
        <v>751</v>
      </c>
      <c r="V85" s="8" t="s">
        <v>735</v>
      </c>
      <c r="W85" s="8" t="s">
        <v>720</v>
      </c>
      <c r="X85" s="8" t="s">
        <v>721</v>
      </c>
      <c r="Y85" s="8" t="s">
        <v>720</v>
      </c>
      <c r="Z85" s="8" t="s">
        <v>721</v>
      </c>
      <c r="AA85" s="8" t="s">
        <v>722</v>
      </c>
      <c r="AB85" s="8" t="s">
        <v>723</v>
      </c>
      <c r="AC85" s="8" t="s">
        <v>724</v>
      </c>
      <c r="AD85" s="8" t="s">
        <v>725</v>
      </c>
    </row>
    <row r="86" spans="14:30" x14ac:dyDescent="0.2">
      <c r="N86" s="8" t="s">
        <v>768</v>
      </c>
      <c r="O86" s="8" t="s">
        <v>769</v>
      </c>
      <c r="S86" s="8" t="s">
        <v>754</v>
      </c>
      <c r="T86" s="8" t="s">
        <v>755</v>
      </c>
      <c r="U86" s="8" t="s">
        <v>754</v>
      </c>
      <c r="V86" s="8" t="s">
        <v>756</v>
      </c>
      <c r="W86" s="8" t="s">
        <v>757</v>
      </c>
      <c r="X86" s="8" t="s">
        <v>721</v>
      </c>
      <c r="Y86" s="8" t="s">
        <v>757</v>
      </c>
      <c r="Z86" s="8" t="s">
        <v>721</v>
      </c>
      <c r="AA86" s="8" t="s">
        <v>758</v>
      </c>
      <c r="AB86" s="8" t="s">
        <v>723</v>
      </c>
      <c r="AC86" s="8" t="s">
        <v>759</v>
      </c>
      <c r="AD86" s="8" t="s">
        <v>725</v>
      </c>
    </row>
    <row r="87" spans="14:30" x14ac:dyDescent="0.2">
      <c r="N87" s="8" t="s">
        <v>771</v>
      </c>
      <c r="O87" s="8" t="s">
        <v>772</v>
      </c>
      <c r="S87" s="8" t="s">
        <v>760</v>
      </c>
      <c r="T87" s="8" t="s">
        <v>737</v>
      </c>
      <c r="U87" s="8" t="s">
        <v>760</v>
      </c>
      <c r="V87" s="8" t="s">
        <v>738</v>
      </c>
      <c r="W87" s="8" t="s">
        <v>757</v>
      </c>
      <c r="X87" s="8" t="s">
        <v>738</v>
      </c>
      <c r="Y87" s="8" t="s">
        <v>757</v>
      </c>
      <c r="Z87" s="8" t="s">
        <v>738</v>
      </c>
      <c r="AA87" s="8" t="s">
        <v>722</v>
      </c>
      <c r="AB87" s="8" t="s">
        <v>723</v>
      </c>
      <c r="AC87" s="8" t="s">
        <v>724</v>
      </c>
      <c r="AD87" s="8" t="s">
        <v>725</v>
      </c>
    </row>
    <row r="88" spans="14:30" x14ac:dyDescent="0.2">
      <c r="N88" s="8" t="s">
        <v>718</v>
      </c>
      <c r="O88" s="8" t="s">
        <v>719</v>
      </c>
      <c r="S88" s="8" t="s">
        <v>761</v>
      </c>
      <c r="T88" s="8" t="s">
        <v>741</v>
      </c>
      <c r="U88" s="8" t="s">
        <v>761</v>
      </c>
      <c r="V88" s="8" t="s">
        <v>742</v>
      </c>
      <c r="W88" s="8" t="s">
        <v>762</v>
      </c>
      <c r="X88" s="8" t="s">
        <v>763</v>
      </c>
      <c r="Y88" s="8" t="s">
        <v>762</v>
      </c>
      <c r="Z88" s="8" t="s">
        <v>763</v>
      </c>
      <c r="AA88" s="8" t="s">
        <v>722</v>
      </c>
      <c r="AB88" s="8" t="s">
        <v>723</v>
      </c>
      <c r="AC88" s="8" t="s">
        <v>724</v>
      </c>
      <c r="AD88" s="8" t="s">
        <v>725</v>
      </c>
    </row>
    <row r="89" spans="14:30" x14ac:dyDescent="0.2">
      <c r="N89" s="8" t="s">
        <v>732</v>
      </c>
      <c r="O89" s="8" t="s">
        <v>733</v>
      </c>
      <c r="S89" s="8" t="s">
        <v>761</v>
      </c>
      <c r="T89" s="8" t="s">
        <v>779</v>
      </c>
      <c r="U89" s="8" t="s">
        <v>761</v>
      </c>
      <c r="V89" s="8" t="s">
        <v>742</v>
      </c>
      <c r="W89" s="8" t="s">
        <v>762</v>
      </c>
      <c r="X89" s="8" t="s">
        <v>763</v>
      </c>
      <c r="Y89" s="8" t="s">
        <v>762</v>
      </c>
      <c r="Z89" s="8" t="s">
        <v>763</v>
      </c>
      <c r="AA89" s="8" t="s">
        <v>722</v>
      </c>
      <c r="AB89" s="8" t="s">
        <v>723</v>
      </c>
      <c r="AC89" s="8" t="s">
        <v>724</v>
      </c>
      <c r="AD89" s="8" t="s">
        <v>725</v>
      </c>
    </row>
    <row r="90" spans="14:30" x14ac:dyDescent="0.2">
      <c r="N90" s="8" t="s">
        <v>747</v>
      </c>
      <c r="O90" s="8" t="s">
        <v>748</v>
      </c>
      <c r="S90" s="8" t="s">
        <v>450</v>
      </c>
      <c r="T90" s="8" t="s">
        <v>744</v>
      </c>
      <c r="U90" s="8" t="s">
        <v>450</v>
      </c>
      <c r="V90" s="8" t="s">
        <v>745</v>
      </c>
      <c r="W90" s="8" t="s">
        <v>764</v>
      </c>
      <c r="X90" s="8" t="s">
        <v>765</v>
      </c>
      <c r="Y90" s="8" t="s">
        <v>764</v>
      </c>
      <c r="Z90" s="8" t="s">
        <v>765</v>
      </c>
      <c r="AA90" s="8" t="s">
        <v>387</v>
      </c>
      <c r="AB90" s="8" t="s">
        <v>388</v>
      </c>
      <c r="AC90" s="8" t="s">
        <v>389</v>
      </c>
      <c r="AD90" s="8" t="s">
        <v>390</v>
      </c>
    </row>
    <row r="91" spans="14:30" x14ac:dyDescent="0.2">
      <c r="N91" s="8" t="s">
        <v>693</v>
      </c>
      <c r="O91" s="8" t="s">
        <v>694</v>
      </c>
      <c r="S91" s="8" t="s">
        <v>767</v>
      </c>
      <c r="T91" s="8" t="s">
        <v>768</v>
      </c>
      <c r="U91" s="8" t="s">
        <v>767</v>
      </c>
      <c r="V91" s="8" t="s">
        <v>769</v>
      </c>
      <c r="W91" s="8" t="s">
        <v>764</v>
      </c>
      <c r="X91" s="8" t="s">
        <v>765</v>
      </c>
      <c r="Y91" s="8" t="s">
        <v>764</v>
      </c>
      <c r="Z91" s="8" t="s">
        <v>765</v>
      </c>
      <c r="AA91" s="8" t="s">
        <v>387</v>
      </c>
      <c r="AB91" s="8" t="s">
        <v>388</v>
      </c>
      <c r="AC91" s="8" t="s">
        <v>389</v>
      </c>
      <c r="AD91" s="8" t="s">
        <v>390</v>
      </c>
    </row>
    <row r="92" spans="14:30" x14ac:dyDescent="0.2">
      <c r="N92" s="8" t="s">
        <v>699</v>
      </c>
      <c r="O92" s="8" t="s">
        <v>776</v>
      </c>
      <c r="S92" s="8" t="s">
        <v>770</v>
      </c>
      <c r="T92" s="8" t="s">
        <v>749</v>
      </c>
      <c r="U92" s="8" t="s">
        <v>770</v>
      </c>
      <c r="V92" s="8" t="s">
        <v>750</v>
      </c>
      <c r="W92" s="8" t="s">
        <v>764</v>
      </c>
      <c r="X92" s="8" t="s">
        <v>765</v>
      </c>
      <c r="Y92" s="8" t="s">
        <v>764</v>
      </c>
      <c r="Z92" s="8" t="s">
        <v>765</v>
      </c>
      <c r="AA92" s="8" t="s">
        <v>387</v>
      </c>
      <c r="AB92" s="8" t="s">
        <v>388</v>
      </c>
      <c r="AC92" s="8" t="s">
        <v>389</v>
      </c>
      <c r="AD92" s="8" t="s">
        <v>390</v>
      </c>
    </row>
    <row r="93" spans="14:30" x14ac:dyDescent="0.2">
      <c r="S93" s="8" t="s">
        <v>773</v>
      </c>
      <c r="T93" s="8" t="s">
        <v>752</v>
      </c>
      <c r="U93" s="8" t="s">
        <v>773</v>
      </c>
      <c r="V93" s="8" t="s">
        <v>753</v>
      </c>
      <c r="W93" s="8">
        <v>4</v>
      </c>
      <c r="X93" s="8" t="s">
        <v>774</v>
      </c>
      <c r="Y93" s="8">
        <v>4</v>
      </c>
      <c r="Z93" s="8" t="s">
        <v>774</v>
      </c>
      <c r="AA93" s="8">
        <v>4</v>
      </c>
      <c r="AB93" s="8" t="s">
        <v>774</v>
      </c>
      <c r="AC93" s="8">
        <v>4</v>
      </c>
      <c r="AD93" s="8" t="s">
        <v>774</v>
      </c>
    </row>
    <row r="94" spans="14:30" x14ac:dyDescent="0.2">
      <c r="S94" s="8" t="s">
        <v>775</v>
      </c>
      <c r="T94" s="8" t="s">
        <v>771</v>
      </c>
      <c r="U94" s="8" t="s">
        <v>775</v>
      </c>
      <c r="V94" s="8" t="s">
        <v>772</v>
      </c>
      <c r="W94" s="8">
        <v>4</v>
      </c>
      <c r="X94" s="8" t="s">
        <v>774</v>
      </c>
      <c r="Y94" s="8">
        <v>4</v>
      </c>
      <c r="Z94" s="8" t="s">
        <v>774</v>
      </c>
      <c r="AA94" s="8">
        <v>4</v>
      </c>
      <c r="AB94" s="8" t="s">
        <v>774</v>
      </c>
      <c r="AC94" s="8">
        <v>4</v>
      </c>
      <c r="AD94" s="8" t="s">
        <v>774</v>
      </c>
    </row>
  </sheetData>
  <sortState xmlns:xlrd2="http://schemas.microsoft.com/office/spreadsheetml/2017/richdata2" ref="S2:AD94">
    <sortCondition ref="S2:S94"/>
  </sortState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66B9-7131-441A-B54E-666CC494EAE8}">
  <dimension ref="A1:J29"/>
  <sheetViews>
    <sheetView showGridLines="0" zoomScaleNormal="100" workbookViewId="0">
      <pane ySplit="1" topLeftCell="A2" activePane="bottomLeft" state="frozen"/>
      <selection activeCell="F114" sqref="F114"/>
      <selection pane="bottomLeft" activeCell="L7" sqref="L7"/>
    </sheetView>
  </sheetViews>
  <sheetFormatPr baseColWidth="10" defaultColWidth="11.42578125" defaultRowHeight="15" x14ac:dyDescent="0.2"/>
  <cols>
    <col min="1" max="1" width="11.42578125" style="10"/>
    <col min="2" max="2" width="7.85546875" style="22" bestFit="1" customWidth="1"/>
    <col min="3" max="3" width="27.42578125" style="10" bestFit="1" customWidth="1"/>
    <col min="4" max="4" width="22.42578125" style="11" bestFit="1" customWidth="1"/>
    <col min="5" max="5" width="12.7109375" style="11" bestFit="1" customWidth="1"/>
    <col min="6" max="6" width="22.42578125" style="10" bestFit="1" customWidth="1"/>
    <col min="7" max="7" width="12.7109375" style="10" bestFit="1" customWidth="1"/>
    <col min="8" max="8" width="20.42578125" style="10" bestFit="1" customWidth="1"/>
    <col min="9" max="9" width="11" style="10" bestFit="1" customWidth="1"/>
    <col min="10" max="10" width="0" style="10" hidden="1" customWidth="1"/>
    <col min="11" max="16384" width="11.42578125" style="10"/>
  </cols>
  <sheetData>
    <row r="1" spans="1:10" x14ac:dyDescent="0.2">
      <c r="A1" s="1"/>
      <c r="B1" s="10"/>
      <c r="C1" s="50"/>
      <c r="D1" s="49"/>
      <c r="E1" s="48"/>
    </row>
    <row r="2" spans="1:10" x14ac:dyDescent="0.2">
      <c r="A2" s="1"/>
      <c r="B2" s="47"/>
      <c r="C2" s="46"/>
      <c r="D2" s="147" t="s">
        <v>824</v>
      </c>
      <c r="E2" s="147"/>
      <c r="F2" s="147" t="s">
        <v>892</v>
      </c>
      <c r="G2" s="147"/>
      <c r="H2" s="147"/>
      <c r="I2" s="147"/>
    </row>
    <row r="3" spans="1:10" ht="38.25" x14ac:dyDescent="0.2">
      <c r="A3" s="1"/>
      <c r="B3" s="45" t="s">
        <v>830</v>
      </c>
      <c r="C3" s="45" t="s">
        <v>829</v>
      </c>
      <c r="D3" s="45" t="s">
        <v>828</v>
      </c>
      <c r="E3" s="44" t="s">
        <v>827</v>
      </c>
      <c r="F3" s="45" t="s">
        <v>893</v>
      </c>
      <c r="G3" s="44" t="s">
        <v>827</v>
      </c>
      <c r="H3" s="45" t="s">
        <v>894</v>
      </c>
      <c r="I3" s="44" t="s">
        <v>895</v>
      </c>
    </row>
    <row r="4" spans="1:10" ht="20.25" customHeight="1" x14ac:dyDescent="0.2">
      <c r="B4" s="40" t="s">
        <v>818</v>
      </c>
      <c r="C4" s="10" t="s">
        <v>461</v>
      </c>
      <c r="D4" s="42">
        <v>3022937156.8200002</v>
      </c>
      <c r="E4" s="41">
        <f t="shared" ref="E4:E10" si="0">D4/$D$10</f>
        <v>0.66188568502931733</v>
      </c>
      <c r="F4" s="42">
        <f>GETPIVOTDATA("Inicial 2023",'DataT4-6'!$A$3,"Partida","0 - Remuneraciones")</f>
        <v>3058944401.2733006</v>
      </c>
      <c r="G4" s="43">
        <f>F4/$F$10</f>
        <v>0.57955096906226489</v>
      </c>
      <c r="H4" s="42">
        <f t="shared" ref="H4:H9" si="1">F4-D4</f>
        <v>36007244.453300476</v>
      </c>
      <c r="I4" s="51">
        <f t="shared" ref="I4:I10" si="2">F4/D4-1</f>
        <v>1.1911344029122528E-2</v>
      </c>
      <c r="J4" s="32">
        <f t="shared" ref="J4:J10" si="3">+H4/D4-1</f>
        <v>-0.98808865597087747</v>
      </c>
    </row>
    <row r="5" spans="1:10" ht="20.25" customHeight="1" x14ac:dyDescent="0.2">
      <c r="B5" s="40" t="s">
        <v>819</v>
      </c>
      <c r="C5" s="10" t="s">
        <v>475</v>
      </c>
      <c r="D5" s="42">
        <v>1122970880.47</v>
      </c>
      <c r="E5" s="41">
        <f t="shared" si="0"/>
        <v>0.24587952442576028</v>
      </c>
      <c r="F5" s="42">
        <f>GETPIVOTDATA("Inicial 2023",'DataT4-6'!$A$3,"Partida","1 - Servicios")</f>
        <v>1740078593.76</v>
      </c>
      <c r="G5" s="43">
        <f t="shared" ref="G5:G10" si="4">F5/$F$10</f>
        <v>0.32967720329873695</v>
      </c>
      <c r="H5" s="42">
        <f t="shared" si="1"/>
        <v>617107713.28999996</v>
      </c>
      <c r="I5" s="51">
        <f t="shared" si="2"/>
        <v>0.54953135831244371</v>
      </c>
      <c r="J5" s="32">
        <f t="shared" si="3"/>
        <v>-0.45046864168755629</v>
      </c>
    </row>
    <row r="6" spans="1:10" ht="20.25" customHeight="1" x14ac:dyDescent="0.2">
      <c r="B6" s="40" t="s">
        <v>820</v>
      </c>
      <c r="C6" s="10" t="s">
        <v>403</v>
      </c>
      <c r="D6" s="42">
        <v>5316733.5</v>
      </c>
      <c r="E6" s="41">
        <f t="shared" si="0"/>
        <v>1.1641227098705981E-3</v>
      </c>
      <c r="F6" s="42">
        <f>GETPIVOTDATA("Inicial 2023",'DataT4-6'!$A$3,"Partida","2 - Materiales y Suministros")</f>
        <v>15910182.050000001</v>
      </c>
      <c r="G6" s="43">
        <f t="shared" si="4"/>
        <v>3.014360581773361E-3</v>
      </c>
      <c r="H6" s="42">
        <f t="shared" si="1"/>
        <v>10593448.550000001</v>
      </c>
      <c r="I6" s="51">
        <f t="shared" si="2"/>
        <v>1.9924731134257532</v>
      </c>
      <c r="J6" s="32">
        <f t="shared" si="3"/>
        <v>0.99247311342575295</v>
      </c>
    </row>
    <row r="7" spans="1:10" ht="20.25" customHeight="1" x14ac:dyDescent="0.2">
      <c r="B7" s="40" t="s">
        <v>823</v>
      </c>
      <c r="C7" s="10" t="s">
        <v>490</v>
      </c>
      <c r="D7" s="42">
        <v>305918000</v>
      </c>
      <c r="E7" s="41">
        <f t="shared" si="0"/>
        <v>6.6982121853238208E-2</v>
      </c>
      <c r="F7" s="42">
        <f>GETPIVOTDATA("Inicial 2023",'DataT4-6'!$A$3,"Partida","5 - Bienes duraderos")</f>
        <v>378827730</v>
      </c>
      <c r="G7" s="43">
        <f t="shared" si="4"/>
        <v>7.1773118183439122E-2</v>
      </c>
      <c r="H7" s="42">
        <f t="shared" si="1"/>
        <v>72909730</v>
      </c>
      <c r="I7" s="51">
        <f t="shared" si="2"/>
        <v>0.23833095796912906</v>
      </c>
      <c r="J7" s="32">
        <f t="shared" si="3"/>
        <v>-0.76166904203087105</v>
      </c>
    </row>
    <row r="8" spans="1:10" ht="20.25" customHeight="1" x14ac:dyDescent="0.2">
      <c r="B8" s="40" t="s">
        <v>821</v>
      </c>
      <c r="C8" s="10" t="s">
        <v>498</v>
      </c>
      <c r="D8" s="42">
        <v>96483824.790000007</v>
      </c>
      <c r="E8" s="41">
        <f t="shared" si="0"/>
        <v>2.1125567338143768E-2</v>
      </c>
      <c r="F8" s="42">
        <f>GETPIVOTDATA("Inicial 2023",'DataT4-6'!$A$3,"Partida","6 - Tranferencias Corrientes")</f>
        <v>84367444.980000004</v>
      </c>
      <c r="G8" s="43">
        <f t="shared" si="4"/>
        <v>1.5984348873785817E-2</v>
      </c>
      <c r="H8" s="42">
        <f t="shared" si="1"/>
        <v>-12116379.810000002</v>
      </c>
      <c r="I8" s="51">
        <f t="shared" si="2"/>
        <v>-0.12557938946110059</v>
      </c>
      <c r="J8" s="32">
        <f t="shared" si="3"/>
        <v>-1.1255793894611006</v>
      </c>
    </row>
    <row r="9" spans="1:10" ht="20.25" customHeight="1" x14ac:dyDescent="0.2">
      <c r="B9" s="69" t="s">
        <v>822</v>
      </c>
      <c r="C9" s="39" t="s">
        <v>506</v>
      </c>
      <c r="D9" s="37">
        <v>13532394.550000001</v>
      </c>
      <c r="E9" s="36">
        <f t="shared" si="0"/>
        <v>2.9629786436698611E-3</v>
      </c>
      <c r="F9" s="37">
        <v>0</v>
      </c>
      <c r="G9" s="38">
        <f t="shared" si="4"/>
        <v>0</v>
      </c>
      <c r="H9" s="37">
        <f t="shared" si="1"/>
        <v>-13532394.550000001</v>
      </c>
      <c r="I9" s="38">
        <f t="shared" si="2"/>
        <v>-1</v>
      </c>
      <c r="J9" s="32">
        <f t="shared" si="3"/>
        <v>-2</v>
      </c>
    </row>
    <row r="10" spans="1:10" ht="20.25" customHeight="1" x14ac:dyDescent="0.25">
      <c r="B10" s="35"/>
      <c r="C10" s="12" t="s">
        <v>791</v>
      </c>
      <c r="D10" s="34">
        <f>SUM(D4:D9)</f>
        <v>4567158990.1300001</v>
      </c>
      <c r="E10" s="33">
        <f t="shared" si="0"/>
        <v>1</v>
      </c>
      <c r="F10" s="34">
        <f>SUM(F4:F9)</f>
        <v>5278128352.0633001</v>
      </c>
      <c r="G10" s="13">
        <f t="shared" si="4"/>
        <v>1</v>
      </c>
      <c r="H10" s="34">
        <f>SUM(H4:H9)</f>
        <v>710969361.9333005</v>
      </c>
      <c r="I10" s="13">
        <f t="shared" si="2"/>
        <v>0.15566993911746052</v>
      </c>
      <c r="J10" s="32">
        <f t="shared" si="3"/>
        <v>-0.84433006088253926</v>
      </c>
    </row>
    <row r="11" spans="1:10" s="12" customFormat="1" ht="15.75" x14ac:dyDescent="0.25">
      <c r="B11" s="31"/>
      <c r="D11" s="30"/>
      <c r="E11" s="29"/>
    </row>
    <row r="12" spans="1:10" x14ac:dyDescent="0.2">
      <c r="D12" s="28"/>
      <c r="E12" s="27"/>
    </row>
    <row r="13" spans="1:10" x14ac:dyDescent="0.2">
      <c r="F13" s="26"/>
    </row>
    <row r="15" spans="1:10" x14ac:dyDescent="0.2">
      <c r="D15" s="25"/>
    </row>
    <row r="16" spans="1:10" x14ac:dyDescent="0.2">
      <c r="D16" s="25"/>
    </row>
    <row r="18" spans="4:5" x14ac:dyDescent="0.2">
      <c r="D18" s="24"/>
    </row>
    <row r="23" spans="4:5" x14ac:dyDescent="0.2">
      <c r="D23" s="23"/>
      <c r="E23" s="23"/>
    </row>
    <row r="24" spans="4:5" x14ac:dyDescent="0.2">
      <c r="D24" s="23"/>
      <c r="E24" s="23"/>
    </row>
    <row r="25" spans="4:5" x14ac:dyDescent="0.2">
      <c r="D25" s="23"/>
      <c r="E25" s="23"/>
    </row>
    <row r="26" spans="4:5" x14ac:dyDescent="0.2">
      <c r="D26" s="23"/>
      <c r="E26" s="23"/>
    </row>
    <row r="27" spans="4:5" x14ac:dyDescent="0.2">
      <c r="D27" s="23"/>
      <c r="E27" s="23"/>
    </row>
    <row r="28" spans="4:5" x14ac:dyDescent="0.2">
      <c r="D28" s="23"/>
      <c r="E28" s="23"/>
    </row>
    <row r="29" spans="4:5" x14ac:dyDescent="0.2">
      <c r="D29" s="23"/>
      <c r="E29" s="23"/>
    </row>
  </sheetData>
  <mergeCells count="2">
    <mergeCell ref="D2:E2"/>
    <mergeCell ref="F2:I2"/>
  </mergeCells>
  <pageMargins left="0.7" right="0.7" top="0.75" bottom="0.75" header="0.3" footer="0.3"/>
  <pageSetup orientation="portrait" r:id="rId1"/>
  <ignoredErrors>
    <ignoredError sqref="E10 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86BB-E203-47F0-BD0C-985402F86E41}">
  <sheetPr codeName="Hoja19"/>
  <dimension ref="A1:L29"/>
  <sheetViews>
    <sheetView showGridLines="0" topLeftCell="C1" zoomScaleNormal="100" workbookViewId="0">
      <pane ySplit="1" topLeftCell="A2" activePane="bottomLeft" state="frozen"/>
      <selection activeCell="F114" sqref="F114"/>
      <selection pane="bottomLeft" activeCell="F114" sqref="F114"/>
    </sheetView>
  </sheetViews>
  <sheetFormatPr baseColWidth="10" defaultColWidth="11.42578125" defaultRowHeight="15" x14ac:dyDescent="0.2"/>
  <cols>
    <col min="1" max="1" width="11.42578125" style="10"/>
    <col min="2" max="2" width="7.85546875" style="22" bestFit="1" customWidth="1"/>
    <col min="3" max="3" width="27.42578125" style="10" bestFit="1" customWidth="1"/>
    <col min="4" max="4" width="22.42578125" style="11" bestFit="1" customWidth="1"/>
    <col min="5" max="5" width="12.7109375" style="11" bestFit="1" customWidth="1"/>
    <col min="6" max="6" width="20.7109375" style="11" bestFit="1" customWidth="1"/>
    <col min="7" max="7" width="22.42578125" style="11" bestFit="1" customWidth="1"/>
    <col min="8" max="8" width="22.42578125" style="10" bestFit="1" customWidth="1"/>
    <col min="9" max="9" width="12.7109375" style="10" bestFit="1" customWidth="1"/>
    <col min="10" max="10" width="20.42578125" style="10" bestFit="1" customWidth="1"/>
    <col min="11" max="11" width="11" style="10" bestFit="1" customWidth="1"/>
    <col min="12" max="12" width="0" style="10" hidden="1" customWidth="1"/>
    <col min="13" max="16384" width="11.42578125" style="10"/>
  </cols>
  <sheetData>
    <row r="1" spans="1:12" x14ac:dyDescent="0.2">
      <c r="A1" s="1"/>
      <c r="B1" s="10"/>
      <c r="C1" s="50"/>
      <c r="D1" s="49"/>
      <c r="E1" s="48"/>
      <c r="F1" s="48"/>
      <c r="G1" s="48"/>
    </row>
    <row r="2" spans="1:12" ht="38.25" x14ac:dyDescent="0.2">
      <c r="A2" s="1"/>
      <c r="B2" s="47"/>
      <c r="C2" s="46"/>
      <c r="D2" s="147" t="s">
        <v>824</v>
      </c>
      <c r="E2" s="148"/>
      <c r="F2" s="106" t="s">
        <v>896</v>
      </c>
      <c r="G2" s="106" t="s">
        <v>897</v>
      </c>
      <c r="H2" s="149" t="s">
        <v>892</v>
      </c>
      <c r="I2" s="147"/>
      <c r="J2" s="147"/>
      <c r="K2" s="147"/>
    </row>
    <row r="3" spans="1:12" ht="38.25" x14ac:dyDescent="0.2">
      <c r="A3" s="1"/>
      <c r="B3" s="45" t="s">
        <v>830</v>
      </c>
      <c r="C3" s="45" t="s">
        <v>829</v>
      </c>
      <c r="D3" s="45" t="s">
        <v>828</v>
      </c>
      <c r="E3" s="44" t="s">
        <v>827</v>
      </c>
      <c r="F3" s="45" t="s">
        <v>828</v>
      </c>
      <c r="G3" s="45" t="s">
        <v>828</v>
      </c>
      <c r="H3" s="45" t="s">
        <v>893</v>
      </c>
      <c r="I3" s="44" t="s">
        <v>827</v>
      </c>
      <c r="J3" s="45" t="s">
        <v>894</v>
      </c>
      <c r="K3" s="44" t="s">
        <v>895</v>
      </c>
    </row>
    <row r="4" spans="1:12" ht="20.25" customHeight="1" x14ac:dyDescent="0.2">
      <c r="B4" s="40" t="s">
        <v>818</v>
      </c>
      <c r="C4" s="10" t="s">
        <v>461</v>
      </c>
      <c r="D4" s="42">
        <v>3022937156.8200002</v>
      </c>
      <c r="E4" s="41">
        <f t="shared" ref="E4:E10" si="0">D4/$D$10</f>
        <v>0.66188568502931733</v>
      </c>
      <c r="F4" s="42">
        <v>170563883.37000021</v>
      </c>
      <c r="G4" s="42">
        <f>D4+F4</f>
        <v>3193501040.1900005</v>
      </c>
      <c r="H4" s="42">
        <f>GETPIVOTDATA("Inicial 2023",'DataT4-6'!$A$3,"Partida","0 - Remuneraciones")</f>
        <v>3058944401.2733006</v>
      </c>
      <c r="I4" s="43">
        <f>H4/$H$10</f>
        <v>0.57955096906226489</v>
      </c>
      <c r="J4" s="42">
        <f>H4-G4</f>
        <v>-134556638.91669989</v>
      </c>
      <c r="K4" s="51">
        <f>H4/G4-1</f>
        <v>-4.2134521712475892E-2</v>
      </c>
      <c r="L4" s="32">
        <f t="shared" ref="L4:L10" si="1">+J4/D4-1</f>
        <v>-1.0445118875902295</v>
      </c>
    </row>
    <row r="5" spans="1:12" ht="20.25" customHeight="1" x14ac:dyDescent="0.2">
      <c r="B5" s="40" t="s">
        <v>819</v>
      </c>
      <c r="C5" s="10" t="s">
        <v>475</v>
      </c>
      <c r="D5" s="42">
        <v>1122970880.47</v>
      </c>
      <c r="E5" s="41">
        <f t="shared" si="0"/>
        <v>0.24587952442576028</v>
      </c>
      <c r="F5" s="42">
        <v>323101554.06999999</v>
      </c>
      <c r="G5" s="42">
        <f t="shared" ref="G5:G9" si="2">D5+F5</f>
        <v>1446072434.54</v>
      </c>
      <c r="H5" s="42">
        <f>GETPIVOTDATA("Inicial 2023",'DataT4-6'!$A$3,"Partida","1 - Servicios")</f>
        <v>1740078593.76</v>
      </c>
      <c r="I5" s="43">
        <f t="shared" ref="I5:I10" si="3">H5/$H$10</f>
        <v>0.32967720329873695</v>
      </c>
      <c r="J5" s="42">
        <f t="shared" ref="J5:J9" si="4">H5-G5</f>
        <v>294006159.22000003</v>
      </c>
      <c r="K5" s="51">
        <f t="shared" ref="K5:K9" si="5">H5/G5-1</f>
        <v>0.20331357696720387</v>
      </c>
      <c r="L5" s="32">
        <f t="shared" si="1"/>
        <v>-0.73818897325552302</v>
      </c>
    </row>
    <row r="6" spans="1:12" ht="20.25" customHeight="1" x14ac:dyDescent="0.2">
      <c r="B6" s="40" t="s">
        <v>820</v>
      </c>
      <c r="C6" s="10" t="s">
        <v>403</v>
      </c>
      <c r="D6" s="42">
        <v>5316733.5</v>
      </c>
      <c r="E6" s="41">
        <f t="shared" si="0"/>
        <v>1.1641227098705981E-3</v>
      </c>
      <c r="F6" s="42">
        <v>33000000</v>
      </c>
      <c r="G6" s="42">
        <f t="shared" si="2"/>
        <v>38316733.5</v>
      </c>
      <c r="H6" s="42">
        <f>GETPIVOTDATA("Inicial 2023",'DataT4-6'!$A$3,"Partida","2 - Materiales y Suministros")</f>
        <v>15910182.050000001</v>
      </c>
      <c r="I6" s="43">
        <f t="shared" si="3"/>
        <v>3.014360581773361E-3</v>
      </c>
      <c r="J6" s="42">
        <f t="shared" si="4"/>
        <v>-22406551.449999999</v>
      </c>
      <c r="K6" s="51">
        <f t="shared" si="5"/>
        <v>-0.58477196262045661</v>
      </c>
      <c r="L6" s="32">
        <f t="shared" si="1"/>
        <v>-5.2143454152817705</v>
      </c>
    </row>
    <row r="7" spans="1:12" ht="20.25" customHeight="1" x14ac:dyDescent="0.2">
      <c r="B7" s="40" t="s">
        <v>823</v>
      </c>
      <c r="C7" s="10" t="s">
        <v>490</v>
      </c>
      <c r="D7" s="42">
        <v>305918000</v>
      </c>
      <c r="E7" s="41">
        <f t="shared" si="0"/>
        <v>6.6982121853238208E-2</v>
      </c>
      <c r="F7" s="42">
        <v>0</v>
      </c>
      <c r="G7" s="42">
        <f t="shared" si="2"/>
        <v>305918000</v>
      </c>
      <c r="H7" s="42">
        <f>GETPIVOTDATA("Inicial 2023",'DataT4-6'!$A$3,"Partida","5 - Bienes duraderos")</f>
        <v>378827730</v>
      </c>
      <c r="I7" s="43">
        <f t="shared" si="3"/>
        <v>7.1773118183439122E-2</v>
      </c>
      <c r="J7" s="42">
        <f t="shared" si="4"/>
        <v>72909730</v>
      </c>
      <c r="K7" s="51">
        <f t="shared" si="5"/>
        <v>0.23833095796912906</v>
      </c>
      <c r="L7" s="32">
        <f t="shared" si="1"/>
        <v>-0.76166904203087105</v>
      </c>
    </row>
    <row r="8" spans="1:12" ht="20.25" customHeight="1" x14ac:dyDescent="0.2">
      <c r="B8" s="40" t="s">
        <v>821</v>
      </c>
      <c r="C8" s="10" t="s">
        <v>498</v>
      </c>
      <c r="D8" s="42">
        <v>96483824.790000007</v>
      </c>
      <c r="E8" s="41">
        <f t="shared" si="0"/>
        <v>2.1125567338143768E-2</v>
      </c>
      <c r="F8" s="42">
        <v>52556553.929999992</v>
      </c>
      <c r="G8" s="42">
        <f t="shared" si="2"/>
        <v>149040378.72</v>
      </c>
      <c r="H8" s="42">
        <f>GETPIVOTDATA("Inicial 2023",'DataT4-6'!$A$3,"Partida","6 - Tranferencias Corrientes")</f>
        <v>84367444.980000004</v>
      </c>
      <c r="I8" s="43">
        <f t="shared" si="3"/>
        <v>1.5984348873785817E-2</v>
      </c>
      <c r="J8" s="42">
        <f t="shared" si="4"/>
        <v>-64672933.739999995</v>
      </c>
      <c r="K8" s="51">
        <f t="shared" si="5"/>
        <v>-0.43392894124014603</v>
      </c>
      <c r="L8" s="32">
        <f t="shared" si="1"/>
        <v>-1.6702981964154366</v>
      </c>
    </row>
    <row r="9" spans="1:12" ht="20.25" customHeight="1" x14ac:dyDescent="0.2">
      <c r="B9" s="69" t="s">
        <v>822</v>
      </c>
      <c r="C9" s="39" t="s">
        <v>506</v>
      </c>
      <c r="D9" s="37">
        <v>13532394.550000001</v>
      </c>
      <c r="E9" s="36">
        <f t="shared" si="0"/>
        <v>2.9629786436698611E-3</v>
      </c>
      <c r="F9" s="37">
        <v>0</v>
      </c>
      <c r="G9" s="37">
        <f t="shared" si="2"/>
        <v>13532394.550000001</v>
      </c>
      <c r="H9" s="37">
        <v>0</v>
      </c>
      <c r="I9" s="38">
        <f t="shared" si="3"/>
        <v>0</v>
      </c>
      <c r="J9" s="37">
        <f t="shared" si="4"/>
        <v>-13532394.550000001</v>
      </c>
      <c r="K9" s="38">
        <f t="shared" si="5"/>
        <v>-1</v>
      </c>
      <c r="L9" s="32">
        <f t="shared" si="1"/>
        <v>-2</v>
      </c>
    </row>
    <row r="10" spans="1:12" ht="20.25" customHeight="1" x14ac:dyDescent="0.25">
      <c r="B10" s="35"/>
      <c r="C10" s="12" t="s">
        <v>791</v>
      </c>
      <c r="D10" s="34">
        <f>SUM(D4:D9)</f>
        <v>4567158990.1300001</v>
      </c>
      <c r="E10" s="33">
        <f t="shared" si="0"/>
        <v>1</v>
      </c>
      <c r="F10" s="117">
        <f>SUM(F4:F9)</f>
        <v>579221991.37000012</v>
      </c>
      <c r="G10" s="117">
        <f>SUM(G4:G9)</f>
        <v>5146380981.500001</v>
      </c>
      <c r="H10" s="34">
        <f>SUM(H4:H9)</f>
        <v>5278128352.0633001</v>
      </c>
      <c r="I10" s="13">
        <f t="shared" si="3"/>
        <v>1</v>
      </c>
      <c r="J10" s="34">
        <f>H10-G10</f>
        <v>131747370.56329918</v>
      </c>
      <c r="K10" s="13">
        <f>H10/G10-1</f>
        <v>2.5600003388186687E-2</v>
      </c>
      <c r="L10" s="32">
        <f t="shared" si="1"/>
        <v>-0.97115332073001703</v>
      </c>
    </row>
    <row r="11" spans="1:12" s="12" customFormat="1" ht="15.75" x14ac:dyDescent="0.25">
      <c r="B11" s="31"/>
      <c r="D11" s="30"/>
      <c r="E11" s="29"/>
      <c r="F11" s="29"/>
      <c r="G11" s="29"/>
    </row>
    <row r="12" spans="1:12" x14ac:dyDescent="0.2">
      <c r="D12" s="28"/>
      <c r="E12" s="27"/>
      <c r="F12" s="27"/>
      <c r="G12" s="27"/>
    </row>
    <row r="13" spans="1:12" x14ac:dyDescent="0.2">
      <c r="H13" s="26"/>
    </row>
    <row r="15" spans="1:12" x14ac:dyDescent="0.2">
      <c r="D15" s="25"/>
    </row>
    <row r="16" spans="1:12" x14ac:dyDescent="0.2">
      <c r="D16" s="25"/>
    </row>
    <row r="18" spans="4:7" x14ac:dyDescent="0.2">
      <c r="D18" s="24"/>
    </row>
    <row r="23" spans="4:7" x14ac:dyDescent="0.2">
      <c r="D23" s="23"/>
      <c r="E23" s="23"/>
      <c r="F23" s="23"/>
      <c r="G23" s="23"/>
    </row>
    <row r="24" spans="4:7" x14ac:dyDescent="0.2">
      <c r="D24" s="23"/>
      <c r="E24" s="23"/>
      <c r="F24" s="23"/>
      <c r="G24" s="23"/>
    </row>
    <row r="25" spans="4:7" x14ac:dyDescent="0.2">
      <c r="D25" s="23"/>
      <c r="E25" s="23"/>
      <c r="F25" s="23"/>
      <c r="G25" s="23"/>
    </row>
    <row r="26" spans="4:7" x14ac:dyDescent="0.2">
      <c r="D26" s="23"/>
      <c r="E26" s="23"/>
      <c r="F26" s="23"/>
      <c r="G26" s="23"/>
    </row>
    <row r="27" spans="4:7" x14ac:dyDescent="0.2">
      <c r="D27" s="23"/>
      <c r="E27" s="23"/>
      <c r="F27" s="23"/>
      <c r="G27" s="23"/>
    </row>
    <row r="28" spans="4:7" x14ac:dyDescent="0.2">
      <c r="D28" s="23"/>
      <c r="E28" s="23"/>
      <c r="F28" s="23"/>
      <c r="G28" s="23"/>
    </row>
    <row r="29" spans="4:7" x14ac:dyDescent="0.2">
      <c r="D29" s="23"/>
      <c r="E29" s="23"/>
      <c r="F29" s="23"/>
      <c r="G29" s="23"/>
    </row>
  </sheetData>
  <mergeCells count="2">
    <mergeCell ref="D2:E2"/>
    <mergeCell ref="H2:K2"/>
  </mergeCells>
  <pageMargins left="0.7" right="0.7" top="0.75" bottom="0.75" header="0.3" footer="0.3"/>
  <pageSetup orientation="portrait" r:id="rId1"/>
  <ignoredErrors>
    <ignoredError sqref="E10 I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3A66-601B-4ED2-B84D-373BE11966D3}">
  <dimension ref="A1:E12"/>
  <sheetViews>
    <sheetView showGridLines="0" zoomScaleNormal="100" workbookViewId="0">
      <pane ySplit="1" topLeftCell="A2" activePane="bottomLeft" state="frozen"/>
      <selection activeCell="F114" sqref="F114"/>
      <selection pane="bottomLeft" activeCell="F114" sqref="F114"/>
    </sheetView>
  </sheetViews>
  <sheetFormatPr baseColWidth="10" defaultColWidth="11.42578125" defaultRowHeight="15" x14ac:dyDescent="0.2"/>
  <cols>
    <col min="1" max="1" width="11.42578125" style="10"/>
    <col min="2" max="2" width="37.7109375" style="10" bestFit="1" customWidth="1"/>
    <col min="3" max="3" width="22.42578125" style="10" bestFit="1" customWidth="1"/>
    <col min="4" max="4" width="12.7109375" style="10" bestFit="1" customWidth="1"/>
    <col min="5" max="5" width="0" style="10" hidden="1" customWidth="1"/>
    <col min="6" max="16384" width="11.42578125" style="10"/>
  </cols>
  <sheetData>
    <row r="1" spans="1:5" x14ac:dyDescent="0.2">
      <c r="A1" s="1"/>
      <c r="B1" s="50"/>
    </row>
    <row r="2" spans="1:5" ht="15" customHeight="1" x14ac:dyDescent="0.2">
      <c r="A2" s="1"/>
      <c r="B2" s="46"/>
      <c r="C2" s="147"/>
      <c r="D2" s="147"/>
    </row>
    <row r="3" spans="1:5" ht="38.25" x14ac:dyDescent="0.2">
      <c r="A3" s="1"/>
      <c r="B3" s="45" t="s">
        <v>829</v>
      </c>
      <c r="C3" s="45" t="s">
        <v>892</v>
      </c>
      <c r="D3" s="44" t="s">
        <v>827</v>
      </c>
    </row>
    <row r="4" spans="1:5" x14ac:dyDescent="0.2">
      <c r="B4" s="10" t="s">
        <v>469</v>
      </c>
      <c r="C4" s="42">
        <f>GETPIVOTDATA("Inicial 2023",'DataT4-6'!$A$3,"Partida","0 - Remuneraciones")</f>
        <v>3058944401.2733006</v>
      </c>
      <c r="D4" s="43">
        <f t="shared" ref="D4:D9" si="0">C4/$C$9</f>
        <v>0.57955096906226489</v>
      </c>
      <c r="E4" s="32" t="e">
        <f>+#REF!/#REF!-1</f>
        <v>#REF!</v>
      </c>
    </row>
    <row r="5" spans="1:5" x14ac:dyDescent="0.2">
      <c r="B5" s="10" t="s">
        <v>787</v>
      </c>
      <c r="C5" s="42">
        <f>GETPIVOTDATA("Inicial 2023",'DataT4-6'!$A$3,"Partida","1 - Servicios")</f>
        <v>1740078593.76</v>
      </c>
      <c r="D5" s="43">
        <f t="shared" si="0"/>
        <v>0.32967720329873695</v>
      </c>
      <c r="E5" s="32" t="e">
        <f>+#REF!/#REF!-1</f>
        <v>#REF!</v>
      </c>
    </row>
    <row r="6" spans="1:5" x14ac:dyDescent="0.2">
      <c r="B6" s="10" t="s">
        <v>788</v>
      </c>
      <c r="C6" s="42">
        <f>GETPIVOTDATA("Inicial 2023",'DataT4-6'!$A$3,"Partida","2 - Materiales y Suministros")</f>
        <v>15910182.050000001</v>
      </c>
      <c r="D6" s="43">
        <f t="shared" si="0"/>
        <v>3.014360581773361E-3</v>
      </c>
      <c r="E6" s="32" t="e">
        <f>+#REF!/#REF!-1</f>
        <v>#REF!</v>
      </c>
    </row>
    <row r="7" spans="1:5" x14ac:dyDescent="0.2">
      <c r="B7" s="10" t="s">
        <v>789</v>
      </c>
      <c r="C7" s="42">
        <f>GETPIVOTDATA("Inicial 2023",'DataT4-6'!$A$3,"Partida","5 - Bienes duraderos")</f>
        <v>378827730</v>
      </c>
      <c r="D7" s="43">
        <f t="shared" si="0"/>
        <v>7.1773118183439122E-2</v>
      </c>
      <c r="E7" s="32" t="e">
        <f>+#REF!/#REF!-1</f>
        <v>#REF!</v>
      </c>
    </row>
    <row r="8" spans="1:5" x14ac:dyDescent="0.2">
      <c r="B8" s="39" t="s">
        <v>388</v>
      </c>
      <c r="C8" s="37">
        <f>GETPIVOTDATA("Inicial 2023",'DataT4-6'!$A$3,"Partida","6 - Tranferencias Corrientes")</f>
        <v>84367444.980000004</v>
      </c>
      <c r="D8" s="38">
        <f t="shared" si="0"/>
        <v>1.5984348873785817E-2</v>
      </c>
      <c r="E8" s="32" t="e">
        <f>+#REF!/#REF!-1</f>
        <v>#REF!</v>
      </c>
    </row>
    <row r="9" spans="1:5" ht="15.75" x14ac:dyDescent="0.25">
      <c r="B9" s="114" t="s">
        <v>791</v>
      </c>
      <c r="C9" s="115">
        <f>SUM(C4:C8)</f>
        <v>5278128352.0633001</v>
      </c>
      <c r="D9" s="116">
        <f t="shared" si="0"/>
        <v>1</v>
      </c>
      <c r="E9" s="32" t="e">
        <f>+#REF!/#REF!-1</f>
        <v>#REF!</v>
      </c>
    </row>
    <row r="10" spans="1:5" s="12" customFormat="1" ht="15.75" x14ac:dyDescent="0.25"/>
    <row r="12" spans="1:5" x14ac:dyDescent="0.2">
      <c r="C12" s="26"/>
    </row>
  </sheetData>
  <mergeCells count="1"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Hoja4</vt:lpstr>
      <vt:lpstr>DataT4-6</vt:lpstr>
      <vt:lpstr>DataT4-6 (2)</vt:lpstr>
      <vt:lpstr>DataT5-8</vt:lpstr>
      <vt:lpstr>Data Egresos</vt:lpstr>
      <vt:lpstr>Programas</vt:lpstr>
      <vt:lpstr>T4</vt:lpstr>
      <vt:lpstr>T5</vt:lpstr>
      <vt:lpstr>T6</vt:lpstr>
      <vt:lpstr>T51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Ingresos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2022-09-02T18:20:55Z</cp:lastPrinted>
  <dcterms:created xsi:type="dcterms:W3CDTF">2015-06-05T18:17:20Z</dcterms:created>
  <dcterms:modified xsi:type="dcterms:W3CDTF">2022-11-30T22:01:30Z</dcterms:modified>
</cp:coreProperties>
</file>