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911.go.cr\datos911\Finanzas\2024\CONTA\08 agosto 2024\"/>
    </mc:Choice>
  </mc:AlternateContent>
  <xr:revisionPtr revIDLastSave="0" documentId="13_ncr:1_{7F1BF4C2-A1C4-4C23-BC63-4E14CD7803FF}" xr6:coauthVersionLast="47" xr6:coauthVersionMax="47" xr10:uidLastSave="{00000000-0000-0000-0000-000000000000}"/>
  <bookViews>
    <workbookView xWindow="-110" yWindow="-110" windowWidth="19420" windowHeight="10300" xr2:uid="{C5F59F09-CA4C-4BF1-A2A6-DE031DB4FB1F}"/>
  </bookViews>
  <sheets>
    <sheet name="BG1" sheetId="2" r:id="rId1"/>
  </sheets>
  <externalReferences>
    <externalReference r:id="rId2"/>
  </externalReferences>
  <definedNames>
    <definedName name="AC_CxC_Anticipos_Act">'BG1'!$E$31</definedName>
    <definedName name="AC_CxC_Anticipos_Ant">'BG1'!$F$31</definedName>
    <definedName name="AC_CxC_ContribSocialesxCobrar_Act">'BG1'!$E$24</definedName>
    <definedName name="AC_CxC_ContribSocialesxCobrar_Ant">'BG1'!$F$24</definedName>
    <definedName name="AC_CxC_CxCenGestionJudicial_Act">'BG1'!$E$33</definedName>
    <definedName name="AC_CxC_CxCenGestionJudicial_Ant">'BG1'!$F$33</definedName>
    <definedName name="AC_CxC_DeudoresxAvales_Act">'BG1'!$E$32</definedName>
    <definedName name="AC_CxC_DeudoresxAvales_Ant">'BG1'!$F$32</definedName>
    <definedName name="AC_CxC_DocumentosxCobrar_Act">[1]BG1!$E$30</definedName>
    <definedName name="AC_CxC_DocumentosxCobrar_Ant">[1]BG1!$F$30</definedName>
    <definedName name="AC_CxC_ImpuestosxCobrar_Act">'BG1'!$E$23</definedName>
    <definedName name="AC_CxC_ImpuestosxCobrar_Ant">'BG1'!$F$23</definedName>
    <definedName name="AC_CxC_IngresosPropiedadxCobrar_Act">'BG1'!$E$27</definedName>
    <definedName name="AC_CxC_IngresosPropiedadxCobrar_Ant">'BG1'!$F$27</definedName>
    <definedName name="AC_CxC_OtrasCxC_Act">'BG1'!$E$34</definedName>
    <definedName name="AC_CxC_OtrasCxC_Ant">'BG1'!$F$34</definedName>
    <definedName name="AC_CxC_PrestamosxCobrar_Act">'BG1'!$E$29</definedName>
    <definedName name="AC_CxC_PrestamosxCobrar_Ant">'BG1'!$F$29</definedName>
    <definedName name="AC_CxC_ServiciosyDerechosxCobrar_Act">'BG1'!$E$26</definedName>
    <definedName name="AC_CxC_ServiciosyDerechosxCobrar_Ant">'BG1'!$F$26</definedName>
    <definedName name="AC_CxC_TransferenciasxCobrar_Act">'BG1'!$E$28</definedName>
    <definedName name="AC_CxC_TransferenciasxCobrar_Ant">'BG1'!$F$28</definedName>
    <definedName name="AC_CxC_VentasxCobrar_Act">'BG1'!$E$25</definedName>
    <definedName name="AC_CxC_VentasxCobrar_Ant">'BG1'!$F$25</definedName>
    <definedName name="AC_EfectEquivEfect_Caja_Act">'BG1'!$E$11</definedName>
    <definedName name="AC_EfectEquivEfect_Caja_Ant">'BG1'!$F$11</definedName>
    <definedName name="AC_EfectEquivEfect_CajaChicas_Act">'BG1'!$E$13</definedName>
    <definedName name="AC_EfectEquivEfect_CajaChicas_Ant">'BG1'!$F$13</definedName>
    <definedName name="AC_EfectEquivEfect_DepBanc_Act">'BG1'!$E$12</definedName>
    <definedName name="AC_EfectEquivEfect_DepBanc_Ant">'BG1'!$F$12</definedName>
    <definedName name="AC_EfectEquivEfect_EquivEfect_Act">'BG1'!$E$15</definedName>
    <definedName name="AC_EfectEquivEfect_EquivEfect_Ant">'BG1'!$F$15</definedName>
    <definedName name="AC_EfectEquivEfect_ValoresDep_Act">'BG1'!$E$14</definedName>
    <definedName name="AC_EfectEquivEfect_ValoresDep_Ant">'BG1'!$F$14</definedName>
    <definedName name="AC_Invent_BienesVenta_Act">'BG1'!$E$37</definedName>
    <definedName name="AC_Invent_BienesVenta_Ant">'BG1'!$F$37</definedName>
    <definedName name="AC_Invent_MatPrimasBienesProd_Act">'BG1'!$E$38</definedName>
    <definedName name="AC_Invent_MatPrimasBienesProd_Ant">'BG1'!$F$38</definedName>
    <definedName name="AC_Invent_MatSuministrosConsumo_Act">[1]BG1!$E$36</definedName>
    <definedName name="AC_Invent_MatSuministrosConsumo_Ant">[1]BG1!$F$36</definedName>
    <definedName name="AC_Inver_InstrumentosDerivados_Act">'BG1'!$E$19</definedName>
    <definedName name="AC_Inver_InstrumentosDerivados_Ant">'BG1'!$F$19</definedName>
    <definedName name="AC_Inver_OtrasInversiones_Act">'BG1'!$E$20</definedName>
    <definedName name="AC_Inver_OtrasInversiones_Ant">'BG1'!$F$20</definedName>
    <definedName name="AC_Inver_TitValores_a_CostAmort_Act">'BG1'!$E$18</definedName>
    <definedName name="AC_Inver_TitValores_a_CostAmort_Ant">'BG1'!$F$18</definedName>
    <definedName name="AC_Inver_TitValores_a_ValRazon_Act">'BG1'!$E$17</definedName>
    <definedName name="AC_Inver_TitValores_a_ValRazon_Ant">'BG1'!$F$17</definedName>
    <definedName name="AC_OtrosAct_ActCortoPlazo_Act">'BG1'!$E$41</definedName>
    <definedName name="AC_OtrosAct_ActCortoPlazo_Ant">'BG1'!$F$41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'BG1'!$E$71</definedName>
    <definedName name="AnoC_BienConce_ActBiologicos_Ant">'BG1'!$F$71</definedName>
    <definedName name="AnoC_BienConce_BienInfraBenef_Act">'BG1'!$E$72</definedName>
    <definedName name="AnoC_BienConce_BienInfraBenef_Ant">'BG1'!$F$72</definedName>
    <definedName name="AnoC_BienConce_BienIntangible_Act">'BG1'!$E$74</definedName>
    <definedName name="AnoC_BienConce_BienIntangible_Ant">'BG1'!$F$74</definedName>
    <definedName name="AnoC_BienConce_BienProcProd_Act">'BG1'!$E$75</definedName>
    <definedName name="AnoC_BienConce_BienProcProd_Ant">'BG1'!$F$75</definedName>
    <definedName name="AnoC_BienConce_PropiePlantEquip_Act">'BG1'!$E$70</definedName>
    <definedName name="AnoC_BienConce_PropiePlantEquip_Ant">'BG1'!$F$70</definedName>
    <definedName name="AnoC_BienConce_RecNaturales_Act">'BG1'!$E$73</definedName>
    <definedName name="AnoC_BienConce_RecNaturales_Ant">'BG1'!$F$73</definedName>
    <definedName name="AnoC_BienNoConce_ActBiologicos_Act">'BG1'!$E$62</definedName>
    <definedName name="AnoC_BienNoConce_ActBiologicos_Ant">'BG1'!$F$62</definedName>
    <definedName name="AnoC_BienNoConce_BienHistCult_Act">'BG1'!$E$64</definedName>
    <definedName name="AnoC_BienNoConce_BienHistCult_Ant">'BG1'!$F$64</definedName>
    <definedName name="AnoC_BienNoConce_BienInfraBenef_Act">'BG1'!$E$63</definedName>
    <definedName name="AnoC_BienNoConce_BienInfraBenef_Ant">'BG1'!$F$63</definedName>
    <definedName name="AnoC_BienNoConce_BienIntangibles_Act">'BG1'!$E$67</definedName>
    <definedName name="AnoC_BienNoConce_BienIntangibles_Ant">'BG1'!$F$67</definedName>
    <definedName name="AnoC_BienNoConce_BienProcProd_Act">'BG1'!$E$68</definedName>
    <definedName name="AnoC_BienNoConce_BienProcProd_Ant">'BG1'!$F$68</definedName>
    <definedName name="AnoC_BienNoConce_PropieDeInver_Act">'BG1'!$E$61</definedName>
    <definedName name="AnoC_BienNoConce_PropieDeInver_Ant">'BG1'!$F$61</definedName>
    <definedName name="AnoC_BienNoConce_PropiePlanEquip_Act">'BG1'!$E$60</definedName>
    <definedName name="AnoC_BienNoConce_PropiePlanEquip_Ant">'BG1'!$F$60</definedName>
    <definedName name="AnoC_BienNoConce_RecNatenConserv_Act">'BG1'!$E$66</definedName>
    <definedName name="AnoC_BienNoConce_RecNatenConserv_Ant">'BG1'!$F$66</definedName>
    <definedName name="AnoC_BienNoConce_RecNatenExplo_Act">'BG1'!$E$65</definedName>
    <definedName name="AnoC_BienNoConce_RecNatenExplo_Ant">'BG1'!$F$65</definedName>
    <definedName name="AnoC_CxC_Anticipos_Act">'BG1'!$E$54</definedName>
    <definedName name="AnoC_CxC_Anticipos_Ant">'BG1'!$F$54</definedName>
    <definedName name="AnoC_CxC_DeudoresxAvales_Act">'BG1'!$E$55</definedName>
    <definedName name="AnoC_CxC_DeudoresxAvales_Ant">'BG1'!$F$55</definedName>
    <definedName name="AnoC_CxC_DocsxCobrar_Act">'BG1'!$E$53</definedName>
    <definedName name="AnoC_CxC_DocsxCobrar_Ant">'BG1'!$F$53</definedName>
    <definedName name="AnoC_CxC_OtrasCxC_Act">'BG1'!$E$56</definedName>
    <definedName name="AnoC_CxC_OtrasCxC_Ant">'BG1'!$F$56</definedName>
    <definedName name="AnoC_CxC_PrestamosxCobrar_Act">'BG1'!$E$52</definedName>
    <definedName name="AnoC_CxC_PrestamosxCobrar_Ant">'BG1'!$F$52</definedName>
    <definedName name="AnoC_CxC_VentasxCobrar_Act">'BG1'!$E$51</definedName>
    <definedName name="AnoC_CxC_VentasxCobrar_Ant">'BG1'!$F$51</definedName>
    <definedName name="AnoC_Inver_InstrumDerivados_Act">'BG1'!$E$48</definedName>
    <definedName name="AnoC_Inver_InstrumDerivados_Ant">'BG1'!$F$48</definedName>
    <definedName name="AnoC_Inver_OtrasInver_Act">'BG1'!$E$49</definedName>
    <definedName name="AnoC_Inver_OtrasInver_Ant">'BG1'!$F$49</definedName>
    <definedName name="AnoC_Inver_TitVal_a_CostAmort_Act">'BG1'!$E$47</definedName>
    <definedName name="AnoC_Inver_TitVal_a_CostAmort_Ant">'BG1'!$F$47</definedName>
    <definedName name="AnoC_Inver_TitVal_a_ValRazonable_Act">'BG1'!$E$46</definedName>
    <definedName name="AnoC_Inver_TitVal_a_ValRazonable_Ant">'BG1'!$F$46</definedName>
    <definedName name="ANoC_InverPat_MetPart_Act">'BG1'!$E$76</definedName>
    <definedName name="ANoC_InverPat_MetPart_Ant">'BG1'!$F$76</definedName>
    <definedName name="AnoC_OtrosAct_ActLargoPlazoSujDep_Act">'BG1'!$E$80</definedName>
    <definedName name="AnoC_OtrosAct_ActLargoPlazoSujDep_Ant">'BG1'!$F$80</definedName>
    <definedName name="AnoC_OtrosAct_GastosDevengar_Act">'BG1'!$E$78</definedName>
    <definedName name="AnoC_OtrosAct_GastosDevengar_Ant">[1]BG1!$F$76</definedName>
    <definedName name="AnoC_OtrosAct_ObjetosValor_Act">'BG1'!$E$79</definedName>
    <definedName name="AnoC_OtrosAct_ObjetosValor_Ant">'BG1'!$F$79</definedName>
    <definedName name="_xlnm.Print_Area" localSheetId="0">'BG1'!$B$2:$F$148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'BG1'!$B$4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'BG1'!$E$141</definedName>
    <definedName name="Pat_InteresMinor_Ant">'BG1'!$F$141</definedName>
    <definedName name="Pat_Reservas_Act">'BG1'!#REF!</definedName>
    <definedName name="Pat_Reservas_Ant">'BG1'!$F$138</definedName>
    <definedName name="Pat_ResultadosAcum_Act">'BG1'!$E$140</definedName>
    <definedName name="Pat_ResultadosAcum_Ant">'BG1'!$F$140</definedName>
    <definedName name="Pat_TransferenciaCap_Act">'BG1'!#REF!</definedName>
    <definedName name="Pat_TransferenciaCap_Ant">'BG1'!#REF!</definedName>
    <definedName name="Pat_VariacionesNoReser_Act">'BG1'!$E$139</definedName>
    <definedName name="Pat_VariacionesNoReser_Ant">'BG1'!$F$139</definedName>
    <definedName name="PC_Deudas_DeudasComerciales_Act">'BG1'!#REF!</definedName>
    <definedName name="PC_Deudas_DeudasComerciales_Ant">'BG1'!#REF!</definedName>
    <definedName name="PC_Deudas_DeudaSocialFiscal_Act">'BG1'!$E$92</definedName>
    <definedName name="PC_Deudas_DeudaSocialFiscal_Ant">'BG1'!$F$92</definedName>
    <definedName name="PC_Deudas_DeudasxAnticipos_Act">'BG1'!$E$97</definedName>
    <definedName name="PC_Deudas_DeudasxAnticipos_Ant">'BG1'!$F$97</definedName>
    <definedName name="PC_Deudas_DeudasxAvalesEjec_Act">'BG1'!$E$96</definedName>
    <definedName name="PC_Deudas_DeudasxAvalesEjec_Ant">'BG1'!$F$96</definedName>
    <definedName name="PC_Deudas_DocsxPagar_Act">'BG1'!$E$94</definedName>
    <definedName name="PC_Deudas_DocsxPagar_Ant">'BG1'!$F$94</definedName>
    <definedName name="PC_Deudas_InverPatrimxPagar_Act">'BG1'!$E$95</definedName>
    <definedName name="PC_Deudas_InverPatrimxPagar_Ant">'BG1'!$F$95</definedName>
    <definedName name="PC_Deudas_OtrasDeudas_Act">'BG1'!$E$98</definedName>
    <definedName name="PC_Deudas_OtrasDeudas_Ant">'BG1'!$F$98</definedName>
    <definedName name="PC_Deudas_TransferxPagar_Act">'BG1'!$E$93</definedName>
    <definedName name="PC_Deudas_TransferxPagar_Ant">'BG1'!$F$93</definedName>
    <definedName name="PC_EndeudPub_DeudAsumid_Act">'BG1'!$E$102</definedName>
    <definedName name="PC_EndeudPub_DeudAsumid_Ant">'BG1'!$F$102</definedName>
    <definedName name="PC_EndeudPub_EndeuPubValRaz_Act">'BG1'!$E$104</definedName>
    <definedName name="PC_EndeudPub_EndeuPubValRaz_Ant">'BG1'!$F$104</definedName>
    <definedName name="PC_EndeudPub_EndeuTeso_Act">'BG1'!$E$103</definedName>
    <definedName name="PC_EndeudPub_EndeuTeso_Ant">'BG1'!$F$103</definedName>
    <definedName name="PC_EndeudPub_PrestamosxPagar_Act">'BG1'!$E$101</definedName>
    <definedName name="PC_EndeudPub_PrestamosxPagar_Ant">'BG1'!$F$101</definedName>
    <definedName name="PC_EndeudPub_TitValDeudPubxPagar_Act">'BG1'!$E$100</definedName>
    <definedName name="PC_EndeudPub_TitValDeudPubxPagar_Ant">[1]BG1!$F$97</definedName>
    <definedName name="PC_FondTercGar_DepEnGar_Act">'BG1'!$E$107</definedName>
    <definedName name="PC_FondTercGar_DepEnGar_Ant">'BG1'!#REF!</definedName>
    <definedName name="PC_FondTercGar_FondTercCajaUnica_Act">'BG1'!$E$106</definedName>
    <definedName name="PC_FondTercGar_FondTercCajaUnica_Ant">'BG1'!$F$106</definedName>
    <definedName name="PC_FondTercGar_OtrosFondTer_Act">'BG1'!$E$108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'BG1'!$E$113</definedName>
    <definedName name="PC_OtrosPas_IngresosxDevengar_Ant">'BG1'!$F$113</definedName>
    <definedName name="PC_OtrosPas_InstrDerivados_Act">'BG1'!$E$114</definedName>
    <definedName name="PC_OtrosPas_InstrDerivados_Ant">'BG1'!$F$114</definedName>
    <definedName name="PC_OtrosPas_PasCortPlazSujDep_Act">'BG1'!$E$115</definedName>
    <definedName name="PC_OtrosPas_PasCortPlazSujDep_Ant">'BG1'!$F$115</definedName>
    <definedName name="PC_ProvReservTec_Prov_Act">[1]BG1!$E$108</definedName>
    <definedName name="PC_ProvReservTec_Prov_Ant">[1]BG1!$F$108</definedName>
    <definedName name="PC_ProvReservTec_ReservTec_Act">'BG1'!$E$111</definedName>
    <definedName name="PC_ProvReservTec_ReservTec_Ant">'BG1'!$F$111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'BG1'!$E$120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'BG1'!$E$124</definedName>
    <definedName name="PnoC_ProvReservTec_Prov_Ant">'BG1'!$F$124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3" i="2" l="1"/>
  <c r="H145" i="2"/>
  <c r="H147" i="2"/>
  <c r="G111" i="2"/>
  <c r="G109" i="2"/>
  <c r="G105" i="2"/>
  <c r="G90" i="2"/>
  <c r="H84" i="2"/>
  <c r="H82" i="2"/>
  <c r="G43" i="2"/>
  <c r="G82" i="2"/>
  <c r="G84" i="2"/>
  <c r="F82" i="2"/>
  <c r="E82" i="2"/>
  <c r="H4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1" i="2"/>
  <c r="H10" i="2"/>
  <c r="G41" i="2"/>
  <c r="G39" i="2"/>
  <c r="G35" i="2"/>
  <c r="G22" i="2"/>
  <c r="G16" i="2"/>
  <c r="G10" i="2"/>
  <c r="G12" i="2"/>
  <c r="G13" i="2"/>
  <c r="H124" i="2"/>
  <c r="H134" i="2"/>
  <c r="H135" i="2"/>
  <c r="H136" i="2"/>
  <c r="H137" i="2"/>
  <c r="H138" i="2"/>
  <c r="H139" i="2"/>
  <c r="H140" i="2"/>
  <c r="G145" i="2"/>
  <c r="G143" i="2"/>
  <c r="G140" i="2"/>
  <c r="G138" i="2"/>
  <c r="G136" i="2"/>
  <c r="F145" i="2"/>
  <c r="E145" i="2"/>
  <c r="G17" i="2"/>
  <c r="G30" i="2"/>
  <c r="G36" i="2"/>
  <c r="G40" i="2"/>
  <c r="G91" i="2"/>
  <c r="H91" i="2" s="1"/>
  <c r="G92" i="2"/>
  <c r="H92" i="2" s="1"/>
  <c r="G94" i="2"/>
  <c r="G106" i="2"/>
  <c r="H106" i="2" s="1"/>
  <c r="G107" i="2"/>
  <c r="H107" i="2" s="1"/>
  <c r="G110" i="2"/>
  <c r="H93" i="2"/>
  <c r="H95" i="2"/>
  <c r="H96" i="2"/>
  <c r="H97" i="2"/>
  <c r="H98" i="2"/>
  <c r="H99" i="2"/>
  <c r="H100" i="2"/>
  <c r="H101" i="2"/>
  <c r="H102" i="2"/>
  <c r="H103" i="2"/>
  <c r="H104" i="2"/>
  <c r="H108" i="2"/>
  <c r="H110" i="2"/>
  <c r="H111" i="2"/>
  <c r="G123" i="2"/>
  <c r="G67" i="2"/>
  <c r="H67" i="2" s="1"/>
  <c r="G60" i="2"/>
  <c r="H60" i="2" s="1"/>
  <c r="G58" i="2"/>
  <c r="F109" i="2"/>
  <c r="E109" i="2"/>
  <c r="G137" i="2"/>
  <c r="G139" i="2"/>
  <c r="E87" i="2"/>
  <c r="H109" i="2" l="1"/>
  <c r="E57" i="2"/>
  <c r="F16" i="2"/>
  <c r="E16" i="2"/>
  <c r="E39" i="2" l="1"/>
  <c r="G14" i="2"/>
  <c r="G15" i="2"/>
  <c r="G18" i="2"/>
  <c r="G19" i="2"/>
  <c r="G20" i="2"/>
  <c r="G21" i="2"/>
  <c r="G93" i="2"/>
  <c r="G95" i="2"/>
  <c r="G96" i="2"/>
  <c r="G97" i="2"/>
  <c r="G98" i="2"/>
  <c r="G100" i="2"/>
  <c r="G101" i="2"/>
  <c r="G102" i="2"/>
  <c r="G103" i="2"/>
  <c r="G104" i="2"/>
  <c r="G108" i="2"/>
  <c r="E90" i="2"/>
  <c r="F57" i="2" l="1"/>
  <c r="G57" i="2" s="1"/>
  <c r="F90" i="2"/>
  <c r="H90" i="2" s="1"/>
  <c r="G112" i="2" l="1"/>
  <c r="H112" i="2" s="1"/>
  <c r="G113" i="2"/>
  <c r="G114" i="2"/>
  <c r="H114" i="2" s="1"/>
  <c r="G115" i="2"/>
  <c r="H115" i="2" s="1"/>
  <c r="G116" i="2"/>
  <c r="H116" i="2" s="1"/>
  <c r="G141" i="2"/>
  <c r="H141" i="2" s="1"/>
  <c r="G135" i="2"/>
  <c r="G127" i="2"/>
  <c r="G126" i="2"/>
  <c r="H126" i="2" s="1"/>
  <c r="G124" i="2"/>
  <c r="G121" i="2"/>
  <c r="H121" i="2" s="1"/>
  <c r="G120" i="2"/>
  <c r="H120" i="2" s="1"/>
  <c r="G81" i="2"/>
  <c r="H80" i="2"/>
  <c r="G80" i="2"/>
  <c r="H79" i="2"/>
  <c r="G79" i="2"/>
  <c r="G78" i="2"/>
  <c r="G76" i="2"/>
  <c r="H75" i="2"/>
  <c r="G75" i="2"/>
  <c r="H74" i="2"/>
  <c r="G74" i="2"/>
  <c r="H73" i="2"/>
  <c r="G73" i="2"/>
  <c r="H72" i="2"/>
  <c r="G72" i="2"/>
  <c r="H71" i="2"/>
  <c r="G71" i="2"/>
  <c r="G70" i="2"/>
  <c r="G69" i="2"/>
  <c r="G68" i="2"/>
  <c r="G66" i="2"/>
  <c r="H66" i="2" s="1"/>
  <c r="G65" i="2"/>
  <c r="H65" i="2" s="1"/>
  <c r="G64" i="2"/>
  <c r="H64" i="2" s="1"/>
  <c r="G63" i="2"/>
  <c r="H63" i="2" s="1"/>
  <c r="G62" i="2"/>
  <c r="H62" i="2" s="1"/>
  <c r="G61" i="2"/>
  <c r="H61" i="2" s="1"/>
  <c r="H56" i="2"/>
  <c r="G56" i="2"/>
  <c r="H55" i="2"/>
  <c r="G55" i="2"/>
  <c r="H54" i="2"/>
  <c r="G54" i="2"/>
  <c r="H53" i="2"/>
  <c r="G53" i="2"/>
  <c r="H52" i="2"/>
  <c r="G52" i="2"/>
  <c r="H51" i="2"/>
  <c r="G51" i="2"/>
  <c r="G50" i="2"/>
  <c r="G49" i="2"/>
  <c r="G48" i="2"/>
  <c r="G47" i="2"/>
  <c r="G46" i="2"/>
  <c r="G45" i="2"/>
  <c r="G38" i="2"/>
  <c r="G37" i="2"/>
  <c r="G34" i="2"/>
  <c r="G33" i="2"/>
  <c r="G32" i="2"/>
  <c r="G31" i="2"/>
  <c r="G29" i="2"/>
  <c r="G28" i="2"/>
  <c r="G27" i="2"/>
  <c r="G26" i="2"/>
  <c r="G25" i="2"/>
  <c r="G24" i="2"/>
  <c r="G23" i="2"/>
  <c r="G11" i="2"/>
  <c r="F10" i="2" l="1"/>
  <c r="E10" i="2"/>
  <c r="F39" i="2"/>
  <c r="F87" i="2"/>
  <c r="E59" i="2"/>
  <c r="E105" i="2"/>
  <c r="E22" i="2"/>
  <c r="E117" i="2" l="1"/>
  <c r="E122" i="2"/>
  <c r="F22" i="2"/>
  <c r="F35" i="2"/>
  <c r="E35" i="2"/>
  <c r="F134" i="2"/>
  <c r="E134" i="2"/>
  <c r="G134" i="2" s="1"/>
  <c r="F122" i="2"/>
  <c r="F119" i="2"/>
  <c r="F105" i="2"/>
  <c r="H105" i="2" s="1"/>
  <c r="F99" i="2"/>
  <c r="G99" i="2" s="1"/>
  <c r="F77" i="2"/>
  <c r="F59" i="2"/>
  <c r="G59" i="2" s="1"/>
  <c r="H59" i="2" s="1"/>
  <c r="E128" i="2" l="1"/>
  <c r="E130" i="2" s="1"/>
  <c r="G122" i="2"/>
  <c r="H122" i="2" s="1"/>
  <c r="E43" i="2"/>
  <c r="H43" i="2" s="1"/>
  <c r="F43" i="2"/>
  <c r="G77" i="2"/>
  <c r="F117" i="2"/>
  <c r="G117" i="2" s="1"/>
  <c r="H117" i="2" s="1"/>
  <c r="F128" i="2"/>
  <c r="G128" i="2" l="1"/>
  <c r="H128" i="2" s="1"/>
  <c r="E147" i="2"/>
  <c r="E84" i="2"/>
  <c r="F130" i="2"/>
  <c r="G130" i="2" s="1"/>
  <c r="H130" i="2" s="1"/>
  <c r="F84" i="2"/>
  <c r="F147" i="2" l="1"/>
  <c r="G147" i="2" s="1"/>
</calcChain>
</file>

<file path=xl/sharedStrings.xml><?xml version="1.0" encoding="utf-8"?>
<sst xmlns="http://schemas.openxmlformats.org/spreadsheetml/2006/main" count="146" uniqueCount="107">
  <si>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</si>
  <si>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</si>
  <si>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</si>
  <si>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</si>
  <si>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</si>
  <si>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</si>
  <si>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</si>
  <si>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</si>
  <si>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</si>
  <si>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</si>
  <si>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</si>
  <si>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</si>
  <si>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</si>
  <si>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</si>
  <si>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</si>
  <si>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</si>
  <si>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</si>
  <si>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</si>
  <si>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</si>
  <si>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</si>
  <si>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</si>
  <si>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</si>
  <si>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</si>
  <si>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</si>
  <si>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</si>
  <si>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</si>
  <si>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</si>
  <si>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</si>
  <si>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</si>
  <si>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</si>
  <si>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</si>
  <si>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</si>
  <si>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</si>
  <si>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</si>
  <si>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</si>
  <si>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</si>
  <si>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</si>
  <si>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</si>
  <si>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</si>
  <si>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</si>
  <si>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</si>
  <si>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</si>
  <si>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</si>
  <si>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</si>
  <si>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</si>
  <si>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</si>
  <si>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</si>
  <si>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</si>
  <si>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</si>
  <si>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</si>
  <si>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</si>
  <si>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</si>
  <si>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</si>
  <si>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</si>
  <si>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</si>
  <si>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</si>
  <si>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</si>
  <si>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</si>
  <si>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</si>
  <si>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</si>
  <si>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</si>
  <si>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</si>
  <si>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</si>
  <si>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</si>
  <si>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</si>
  <si>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</si>
  <si>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</si>
  <si>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</si>
  <si>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</si>
  <si>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</si>
  <si>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</si>
  <si>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</si>
  <si>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</si>
  <si>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</si>
  <si>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</si>
  <si>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</si>
  <si>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</si>
  <si>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</si>
  <si>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</si>
  <si>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</si>
  <si>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</si>
  <si>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</si>
  <si>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</si>
  <si>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</si>
  <si>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</si>
  <si>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</si>
  <si>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</si>
  <si>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</si>
  <si>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</si>
  <si>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</si>
  <si>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</si>
  <si>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</si>
  <si>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</si>
  <si>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</si>
  <si>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</si>
  <si>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</si>
  <si>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</si>
  <si>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</si>
  <si>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</si>
  <si>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</si>
  <si>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</si>
  <si>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</si>
  <si>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</si>
  <si>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Cuentas a cobrar a largo plazo</t>
  </si>
  <si>
    <t>Documentos a cobrar a largo plazo</t>
  </si>
  <si>
    <t>Al 31 de Agosto 2024</t>
  </si>
  <si>
    <t>Provisiones a largo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</si>
</sst>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0" fontId="3" fillId="4" borderId="0" xfId="0" applyFont="1" applyFill="1"/>
    <xf numFmtId="0" fontId="4" fillId="4" borderId="0" xfId="0" applyFont="1" applyFill="1"/>
    <xf numFmtId="0" fontId="4" fillId="2" borderId="0" xfId="0" applyFont="1" applyFill="1"/>
    <xf numFmtId="0" fontId="4" fillId="0" borderId="0" xfId="0" applyFont="1" applyAlignment="1">
      <alignment horizontal="right"/>
    </xf>
    <xf numFmtId="0" fontId="6" fillId="2" borderId="0" xfId="0" applyFont="1" applyFill="1"/>
    <xf numFmtId="0" fontId="3" fillId="3" borderId="0" xfId="0" applyFont="1" applyFill="1" applyAlignment="1">
      <alignment vertical="center"/>
    </xf>
    <xf numFmtId="17" fontId="7" fillId="3" borderId="0" xfId="0" applyNumberFormat="1" applyFont="1" applyFill="1" applyAlignment="1">
      <alignment horizontal="right" vertical="center"/>
    </xf>
    <xf numFmtId="0" fontId="8" fillId="0" borderId="0" xfId="0" applyFont="1"/>
    <xf numFmtId="165" fontId="5" fillId="0" borderId="0" xfId="1" applyNumberFormat="1" applyFont="1" applyBorder="1" applyAlignment="1">
      <alignment horizontal="right"/>
    </xf>
    <xf numFmtId="165" fontId="5" fillId="0" borderId="0" xfId="0" applyNumberFormat="1" applyFont="1" applyAlignment="1">
      <alignment horizontal="left" indent="4"/>
    </xf>
    <xf numFmtId="0" fontId="3" fillId="3" borderId="0" xfId="0" applyFont="1" applyFill="1" applyAlignment="1">
      <alignment vertical="top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left" wrapText="1" indent="4"/>
    </xf>
    <xf numFmtId="3" fontId="4" fillId="0" borderId="0" xfId="0" applyNumberFormat="1" applyFont="1" applyAlignment="1">
      <alignment horizontal="right" wrapText="1"/>
    </xf>
    <xf numFmtId="0" fontId="4" fillId="0" borderId="0" xfId="0" applyFont="1" applyAlignment="1">
      <alignment vertical="center"/>
    </xf>
    <xf numFmtId="0" fontId="9" fillId="2" borderId="0" xfId="0" applyFont="1" applyFill="1"/>
    <xf numFmtId="0" fontId="3" fillId="2" borderId="0" xfId="0" applyFont="1" applyFill="1"/>
    <xf numFmtId="0" fontId="10" fillId="0" borderId="0" xfId="0" applyFont="1"/>
    <xf numFmtId="9" fontId="6" fillId="2" borderId="0" xfId="2" applyFont="1" applyFill="1" applyBorder="1"/>
    <xf numFmtId="165" fontId="5" fillId="0" borderId="0" xfId="1" applyNumberFormat="1" applyFont="1" applyBorder="1" applyAlignment="1">
      <alignment horizontal="left" indent="4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165" fontId="7" fillId="0" borderId="0" xfId="1" applyNumberFormat="1" applyFont="1" applyBorder="1" applyAlignment="1">
      <alignment horizontal="left" indent="4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 applyAlignment="1">
      <alignment horizontal="left" indent="4"/>
    </xf>
    <xf numFmtId="0" fontId="4" fillId="2" borderId="0" xfId="0" applyFont="1" applyFill="1" applyAlignment="1">
      <alignment horizontal="right" vertical="center"/>
    </xf>
    <xf numFmtId="165" fontId="7" fillId="4" borderId="0" xfId="1" applyNumberFormat="1" applyFont="1" applyFill="1" applyBorder="1" applyAlignment="1">
      <alignment horizontal="right"/>
    </xf>
    <xf numFmtId="165" fontId="7" fillId="4" borderId="0" xfId="0" applyNumberFormat="1" applyFont="1" applyFill="1" applyAlignment="1">
      <alignment horizontal="left" indent="4"/>
    </xf>
    <xf numFmtId="165" fontId="3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left" wrapText="1" indent="4"/>
    </xf>
    <xf numFmtId="165" fontId="4" fillId="0" borderId="0" xfId="0" applyNumberFormat="1" applyFont="1" applyAlignment="1">
      <alignment horizontal="left" wrapText="1" indent="1"/>
    </xf>
    <xf numFmtId="165" fontId="4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left" indent="4"/>
    </xf>
    <xf numFmtId="165" fontId="5" fillId="0" borderId="0" xfId="0" applyNumberFormat="1" applyFont="1"/>
    <xf numFmtId="165" fontId="3" fillId="2" borderId="0" xfId="0" applyNumberFormat="1" applyFont="1" applyFill="1" applyAlignment="1">
      <alignment horizontal="right" wrapText="1"/>
    </xf>
    <xf numFmtId="0" fontId="4" fillId="3" borderId="0" xfId="0" applyFont="1" applyFill="1"/>
    <xf numFmtId="0" fontId="3" fillId="3" borderId="0" xfId="0" applyFont="1" applyFill="1"/>
    <xf numFmtId="165" fontId="7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left" indent="2"/>
    </xf>
    <xf numFmtId="165" fontId="7" fillId="4" borderId="0" xfId="0" applyNumberFormat="1" applyFont="1" applyFill="1" applyAlignment="1">
      <alignment horizontal="right"/>
    </xf>
    <xf numFmtId="0" fontId="9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166" fontId="7" fillId="4" borderId="0" xfId="1" applyNumberFormat="1" applyFont="1" applyFill="1" applyBorder="1" applyAlignment="1">
      <alignment horizontal="right"/>
    </xf>
    <xf numFmtId="165" fontId="7" fillId="3" borderId="0" xfId="0" applyNumberFormat="1" applyFont="1" applyFill="1" applyAlignment="1">
      <alignment horizontal="right" vertical="top" wrapText="1" indent="1"/>
    </xf>
    <xf numFmtId="9" fontId="7" fillId="0" borderId="0" xfId="2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9" fontId="5" fillId="0" borderId="0" xfId="2" applyFont="1" applyBorder="1" applyAlignment="1">
      <alignment horizontal="center"/>
    </xf>
    <xf numFmtId="165" fontId="3" fillId="2" borderId="0" xfId="0" applyNumberFormat="1" applyFont="1" applyFill="1" applyAlignment="1">
      <alignment horizontal="right" indent="1"/>
    </xf>
    <xf numFmtId="9" fontId="4" fillId="2" borderId="0" xfId="2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right" indent="1"/>
    </xf>
    <xf numFmtId="37" fontId="4" fillId="2" borderId="0" xfId="0" applyNumberFormat="1" applyFont="1" applyFill="1" applyAlignment="1">
      <alignment horizontal="right" indent="1"/>
    </xf>
    <xf numFmtId="9" fontId="7" fillId="3" borderId="0" xfId="2" applyFont="1" applyFill="1" applyBorder="1" applyAlignment="1">
      <alignment horizontal="center" vertical="center"/>
    </xf>
    <xf numFmtId="9" fontId="4" fillId="0" borderId="0" xfId="2" applyFont="1" applyBorder="1" applyAlignment="1">
      <alignment horizontal="center"/>
    </xf>
    <xf numFmtId="165" fontId="4" fillId="0" borderId="0" xfId="1" applyNumberFormat="1" applyFont="1" applyBorder="1" applyAlignment="1">
      <alignment horizontal="left" indent="3"/>
    </xf>
    <xf numFmtId="165" fontId="3" fillId="3" borderId="0" xfId="0" applyNumberFormat="1" applyFont="1" applyFill="1" applyAlignment="1">
      <alignment horizontal="right" indent="1"/>
    </xf>
    <xf numFmtId="9" fontId="7" fillId="2" borderId="0" xfId="2" applyFont="1" applyFill="1" applyBorder="1" applyAlignment="1">
      <alignment horizontal="center"/>
    </xf>
    <xf numFmtId="165" fontId="4" fillId="2" borderId="0" xfId="1" applyNumberFormat="1" applyFont="1" applyFill="1" applyBorder="1" applyAlignment="1">
      <alignment horizontal="left" indent="3"/>
    </xf>
    <xf numFmtId="9" fontId="7" fillId="4" borderId="0" xfId="2" applyFont="1" applyFill="1" applyBorder="1" applyAlignment="1">
      <alignment horizontal="center"/>
    </xf>
    <xf numFmtId="9" fontId="5" fillId="2" borderId="0" xfId="2" applyFont="1" applyFill="1" applyBorder="1" applyAlignment="1">
      <alignment horizontal="center" vertical="center"/>
    </xf>
    <xf numFmtId="9" fontId="3" fillId="0" borderId="0" xfId="2" applyFont="1" applyBorder="1" applyAlignment="1">
      <alignment horizontal="center"/>
    </xf>
    <xf numFmtId="167" fontId="4" fillId="0" borderId="0" xfId="2" applyNumberFormat="1" applyFont="1" applyBorder="1" applyAlignment="1">
      <alignment horizontal="center"/>
    </xf>
    <xf numFmtId="165" fontId="3" fillId="3" borderId="0" xfId="0" applyNumberFormat="1" applyFont="1" applyFill="1" applyAlignment="1">
      <alignment horizontal="center" wrapText="1"/>
    </xf>
    <xf numFmtId="165" fontId="4" fillId="0" borderId="0" xfId="0" applyNumberFormat="1" applyFont="1"/>
    <xf numFmtId="165" fontId="4" fillId="2" borderId="0" xfId="0" applyNumberFormat="1" applyFont="1" applyFill="1"/>
    <xf numFmtId="165" fontId="3" fillId="2" borderId="0" xfId="0" applyNumberFormat="1" applyFont="1" applyFill="1"/>
    <xf numFmtId="3" fontId="2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vertical="center"/>
    </xf>
    <xf numFmtId="9" fontId="4" fillId="2" borderId="0" xfId="2" applyFont="1" applyFill="1" applyBorder="1"/>
    <xf numFmtId="3" fontId="4" fillId="2" borderId="0" xfId="0" applyNumberFormat="1" applyFont="1" applyFill="1" applyAlignment="1">
      <alignment horizontal="right" wrapText="1"/>
    </xf>
    <xf numFmtId="165" fontId="7" fillId="0" borderId="0" xfId="1" applyNumberFormat="1" applyFont="1" applyBorder="1" applyAlignment="1"/>
    <xf numFmtId="165" fontId="5" fillId="0" borderId="0" xfId="1" applyNumberFormat="1" applyFont="1" applyBorder="1" applyAlignment="1"/>
    <xf numFmtId="165" fontId="4" fillId="2" borderId="0" xfId="0" applyNumberFormat="1" applyFont="1" applyFill="1" applyAlignment="1">
      <alignment horizontal="left" wrapText="1" indent="4"/>
    </xf>
    <xf numFmtId="3" fontId="3" fillId="2" borderId="0" xfId="0" applyNumberFormat="1" applyFont="1" applyFill="1" applyAlignment="1">
      <alignment horizontal="right" wrapText="1"/>
    </xf>
    <xf numFmtId="0" fontId="2" fillId="2" borderId="0" xfId="0" applyFont="1" applyFill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9" fontId="7" fillId="0" borderId="0" xfId="2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S165"/>
  <sheetViews>
    <sheetView showGridLines="0" tabSelected="1" topLeftCell="A6" zoomScale="85" zoomScaleNormal="85" zoomScaleSheetLayoutView="110" workbookViewId="0">
      <selection activeCell="G22" sqref="G22"/>
    </sheetView>
  </sheetViews>
  <sheetFormatPr baseColWidth="10" defaultColWidth="11.1796875" defaultRowHeight="15.5" x14ac:dyDescent="0.35"/>
  <cols>
    <col min="1" max="1" width="4.81640625" style="51" customWidth="1"/>
    <col min="2" max="2" width="2.36328125" style="51" customWidth="1"/>
    <col min="3" max="3" width="3.7265625" style="51" customWidth="1"/>
    <col min="4" max="4" width="52.81640625" style="51" bestFit="1" customWidth="1"/>
    <col min="5" max="5" width="18" style="9" customWidth="1"/>
    <col min="6" max="6" width="15.7265625" style="10" customWidth="1"/>
    <col min="7" max="7" width="16.26953125" style="22" customWidth="1"/>
    <col min="8" max="8" width="17.08984375" style="5" customWidth="1"/>
    <col min="9" max="9" width="11.1796875" style="3" customWidth="1"/>
    <col min="10" max="11" width="11.1796875" style="51" customWidth="1"/>
    <col min="12" max="16384" width="11.1796875" style="51"/>
  </cols>
  <sheetData>
    <row r="1" spans="1:19" s="22" customFormat="1" x14ac:dyDescent="0.35">
      <c r="A1" s="51"/>
      <c r="B1" s="51"/>
      <c r="C1" s="51"/>
      <c r="D1" s="51"/>
      <c r="E1" s="9"/>
      <c r="F1" s="10"/>
      <c r="H1" s="5"/>
      <c r="I1" s="3"/>
      <c r="J1" s="51"/>
      <c r="K1" s="51"/>
      <c r="L1" s="78"/>
      <c r="M1" s="78"/>
      <c r="N1" s="78"/>
      <c r="O1" s="78"/>
      <c r="P1" s="78"/>
      <c r="Q1" s="78"/>
      <c r="R1" s="78"/>
      <c r="S1" s="78"/>
    </row>
    <row r="2" spans="1:19" s="22" customFormat="1" ht="17.25" customHeight="1" x14ac:dyDescent="0.35">
      <c r="A2" s="51"/>
      <c r="B2" s="91" t="s">
        <v>0</v>
      </c>
      <c r="C2" s="91"/>
      <c r="D2" s="91"/>
      <c r="E2" s="91"/>
      <c r="F2" s="91"/>
      <c r="H2" s="5"/>
      <c r="I2" s="3"/>
      <c r="J2" s="51"/>
      <c r="K2" s="51"/>
      <c r="L2" s="78"/>
      <c r="M2" s="78"/>
      <c r="N2" s="78"/>
      <c r="O2" s="78"/>
      <c r="P2" s="78"/>
      <c r="Q2" s="78"/>
      <c r="R2" s="78"/>
      <c r="S2" s="78"/>
    </row>
    <row r="3" spans="1:19" s="22" customFormat="1" ht="14.25" customHeight="1" x14ac:dyDescent="0.35">
      <c r="A3" s="51"/>
      <c r="B3" s="91" t="s">
        <v>100</v>
      </c>
      <c r="C3" s="91"/>
      <c r="D3" s="91"/>
      <c r="E3" s="91"/>
      <c r="F3" s="91"/>
      <c r="H3" s="5"/>
      <c r="I3" s="3"/>
      <c r="J3" s="51"/>
      <c r="K3" s="51"/>
      <c r="L3" s="78"/>
      <c r="M3" s="78"/>
      <c r="N3" s="78"/>
      <c r="O3" s="78"/>
      <c r="P3" s="78"/>
      <c r="Q3" s="78"/>
      <c r="R3" s="78"/>
      <c r="S3" s="78"/>
    </row>
    <row r="4" spans="1:19" s="22" customFormat="1" ht="14.25" customHeight="1" x14ac:dyDescent="0.35">
      <c r="A4" s="51"/>
      <c r="B4" s="91" t="s">
        <v>105</v>
      </c>
      <c r="C4" s="91"/>
      <c r="D4" s="91"/>
      <c r="E4" s="91"/>
      <c r="F4" s="91"/>
      <c r="H4" s="5"/>
      <c r="I4" s="3"/>
      <c r="J4" s="51"/>
      <c r="K4" s="51"/>
      <c r="L4" s="78"/>
      <c r="M4" s="78"/>
      <c r="N4" s="78"/>
      <c r="O4" s="78"/>
      <c r="P4" s="78"/>
      <c r="Q4" s="78"/>
      <c r="R4" s="78"/>
      <c r="S4" s="78"/>
    </row>
    <row r="5" spans="1:19" s="22" customFormat="1" x14ac:dyDescent="0.35">
      <c r="A5" s="51"/>
      <c r="B5" s="91" t="s">
        <v>1</v>
      </c>
      <c r="C5" s="91"/>
      <c r="D5" s="91"/>
      <c r="E5" s="91"/>
      <c r="F5" s="91"/>
      <c r="H5" s="5"/>
      <c r="I5" s="3"/>
      <c r="J5" s="51"/>
      <c r="K5" s="51"/>
      <c r="L5" s="78"/>
      <c r="M5" s="78"/>
      <c r="N5" s="78"/>
      <c r="O5" s="78"/>
      <c r="P5" s="78"/>
      <c r="Q5" s="78"/>
      <c r="R5" s="78"/>
      <c r="S5" s="78"/>
    </row>
    <row r="6" spans="1:19" s="22" customFormat="1" ht="29.25" customHeight="1" x14ac:dyDescent="0.35">
      <c r="A6" s="51"/>
      <c r="B6" s="6" t="s">
        <v>2</v>
      </c>
      <c r="C6" s="11"/>
      <c r="D6" s="11"/>
      <c r="E6" s="7">
        <v>45535</v>
      </c>
      <c r="F6" s="7">
        <v>45169</v>
      </c>
      <c r="G6" s="54" t="s">
        <v>101</v>
      </c>
      <c r="H6" s="54" t="s">
        <v>102</v>
      </c>
      <c r="I6" s="3"/>
      <c r="J6" s="51"/>
      <c r="K6" s="51"/>
      <c r="L6" s="78"/>
      <c r="M6" s="78"/>
      <c r="N6" s="78"/>
      <c r="O6" s="78"/>
      <c r="P6" s="78"/>
      <c r="Q6" s="78"/>
      <c r="R6" s="78"/>
      <c r="S6" s="78"/>
    </row>
    <row r="7" spans="1:19" s="22" customFormat="1" ht="9" customHeight="1" x14ac:dyDescent="0.35">
      <c r="A7" s="51"/>
      <c r="B7" s="85" t="s">
        <v>3</v>
      </c>
      <c r="C7" s="85"/>
      <c r="D7" s="85"/>
      <c r="E7" s="12"/>
      <c r="F7" s="13"/>
      <c r="G7" s="89"/>
      <c r="H7" s="90"/>
      <c r="I7" s="3"/>
      <c r="J7" s="51"/>
      <c r="K7" s="51"/>
      <c r="L7" s="78"/>
      <c r="M7" s="78"/>
      <c r="N7" s="78"/>
      <c r="O7" s="78"/>
      <c r="P7" s="78"/>
      <c r="Q7" s="78"/>
      <c r="R7" s="78"/>
      <c r="S7" s="78"/>
    </row>
    <row r="8" spans="1:19" s="22" customFormat="1" ht="9" customHeight="1" x14ac:dyDescent="0.35">
      <c r="A8" s="51"/>
      <c r="B8" s="85"/>
      <c r="C8" s="85"/>
      <c r="D8" s="85"/>
      <c r="E8" s="12"/>
      <c r="F8" s="13"/>
      <c r="G8" s="89"/>
      <c r="H8" s="90"/>
      <c r="I8" s="3"/>
      <c r="J8" s="51"/>
      <c r="K8" s="51"/>
      <c r="L8" s="78"/>
      <c r="M8" s="78"/>
      <c r="N8" s="78"/>
      <c r="O8" s="78"/>
      <c r="P8" s="78"/>
      <c r="Q8" s="78"/>
      <c r="R8" s="78"/>
      <c r="S8" s="78"/>
    </row>
    <row r="9" spans="1:19" s="22" customFormat="1" ht="12" customHeight="1" x14ac:dyDescent="0.35">
      <c r="A9" s="51"/>
      <c r="B9" s="51"/>
      <c r="C9" s="8" t="s">
        <v>4</v>
      </c>
      <c r="D9" s="51"/>
      <c r="E9" s="9"/>
      <c r="F9" s="10"/>
      <c r="G9" s="56"/>
      <c r="H9" s="57"/>
      <c r="I9" s="3"/>
      <c r="J9" s="51"/>
      <c r="K9" s="51"/>
      <c r="L9" s="78"/>
      <c r="M9" s="78"/>
      <c r="N9" s="78"/>
      <c r="O9" s="78"/>
      <c r="P9" s="78"/>
      <c r="Q9" s="78"/>
      <c r="R9" s="78"/>
      <c r="S9" s="78"/>
    </row>
    <row r="10" spans="1:19" s="22" customFormat="1" x14ac:dyDescent="0.35">
      <c r="A10" s="51"/>
      <c r="B10" s="51"/>
      <c r="C10" s="50" t="s">
        <v>5</v>
      </c>
      <c r="D10" s="3"/>
      <c r="E10" s="43">
        <f>SUM(E12:E15)</f>
        <v>408143.08372</v>
      </c>
      <c r="F10" s="43">
        <f>SUM(F12:F15)</f>
        <v>363606.38640000002</v>
      </c>
      <c r="G10" s="58">
        <f>+E10-F10</f>
        <v>44536.697319999977</v>
      </c>
      <c r="H10" s="59">
        <f>+G10/F10</f>
        <v>0.12248601505861773</v>
      </c>
      <c r="I10" s="3"/>
      <c r="J10" s="51"/>
      <c r="K10" s="51"/>
      <c r="L10" s="78"/>
      <c r="M10" s="78"/>
      <c r="N10" s="78"/>
      <c r="O10" s="78"/>
      <c r="P10" s="78"/>
      <c r="Q10" s="78"/>
      <c r="R10" s="78"/>
      <c r="S10" s="78"/>
    </row>
    <row r="11" spans="1:19" s="22" customFormat="1" ht="12.75" hidden="1" customHeight="1" x14ac:dyDescent="0.35">
      <c r="A11" s="51"/>
      <c r="B11" s="51"/>
      <c r="C11" s="51"/>
      <c r="D11" s="3" t="s">
        <v>6</v>
      </c>
      <c r="E11" s="40">
        <v>0</v>
      </c>
      <c r="F11" s="82">
        <v>0</v>
      </c>
      <c r="G11" s="60">
        <f t="shared" ref="G11:G76" si="0">+E11-F11</f>
        <v>0</v>
      </c>
      <c r="H11" s="59" t="e">
        <f t="shared" ref="H11:H41" si="1">+G11/F11</f>
        <v>#DIV/0!</v>
      </c>
      <c r="I11" s="3"/>
      <c r="J11" s="51"/>
      <c r="K11" s="51"/>
      <c r="L11" s="78"/>
      <c r="M11" s="78"/>
      <c r="N11" s="78"/>
      <c r="O11" s="78"/>
      <c r="P11" s="78"/>
      <c r="Q11" s="78"/>
      <c r="R11" s="78"/>
      <c r="S11" s="78"/>
    </row>
    <row r="12" spans="1:19" s="22" customFormat="1" x14ac:dyDescent="0.35">
      <c r="A12" s="51"/>
      <c r="B12" s="51"/>
      <c r="C12" s="51"/>
      <c r="D12" s="3" t="s">
        <v>7</v>
      </c>
      <c r="E12" s="79">
        <v>5378.5437199999997</v>
      </c>
      <c r="F12" s="79">
        <v>6903.0763999999999</v>
      </c>
      <c r="G12" s="60">
        <f>+E12-F12</f>
        <v>-1524.5326800000003</v>
      </c>
      <c r="H12" s="59">
        <f t="shared" si="1"/>
        <v>-0.22084829888308932</v>
      </c>
      <c r="I12" s="3"/>
      <c r="J12" s="51"/>
      <c r="K12" s="51"/>
      <c r="L12" s="78"/>
      <c r="M12" s="78"/>
      <c r="N12" s="78"/>
      <c r="O12" s="78"/>
      <c r="P12" s="78"/>
      <c r="Q12" s="78"/>
      <c r="R12" s="78"/>
      <c r="S12" s="78"/>
    </row>
    <row r="13" spans="1:19" s="22" customFormat="1" ht="15.5" customHeight="1" x14ac:dyDescent="0.35">
      <c r="A13" s="51"/>
      <c r="B13" s="51"/>
      <c r="C13" s="51"/>
      <c r="D13" s="3" t="s">
        <v>15</v>
      </c>
      <c r="E13" s="79">
        <v>402764.54</v>
      </c>
      <c r="F13" s="79">
        <v>356703.31</v>
      </c>
      <c r="G13" s="60">
        <f>+E13-F13</f>
        <v>46061.229999999981</v>
      </c>
      <c r="H13" s="59">
        <f t="shared" si="1"/>
        <v>0.12913036887714885</v>
      </c>
      <c r="I13" s="3"/>
      <c r="J13" s="51"/>
      <c r="K13" s="51"/>
      <c r="L13" s="78"/>
      <c r="M13" s="78"/>
      <c r="N13" s="78"/>
      <c r="O13" s="78"/>
      <c r="P13" s="78"/>
      <c r="Q13" s="78"/>
      <c r="R13" s="78"/>
      <c r="S13" s="78"/>
    </row>
    <row r="14" spans="1:19" s="22" customFormat="1" ht="12.75" hidden="1" customHeight="1" x14ac:dyDescent="0.35">
      <c r="A14" s="51"/>
      <c r="B14" s="51"/>
      <c r="C14" s="51"/>
      <c r="D14" s="3" t="s">
        <v>8</v>
      </c>
      <c r="E14" s="40">
        <v>0</v>
      </c>
      <c r="F14" s="82"/>
      <c r="G14" s="60">
        <f t="shared" ref="G14:G21" si="2">+E14-F14</f>
        <v>0</v>
      </c>
      <c r="H14" s="59" t="e">
        <f t="shared" si="1"/>
        <v>#DIV/0!</v>
      </c>
      <c r="I14" s="3"/>
      <c r="J14" s="51"/>
      <c r="K14" s="51"/>
      <c r="L14" s="78"/>
      <c r="M14" s="78"/>
      <c r="N14" s="78"/>
      <c r="O14" s="78"/>
      <c r="P14" s="78"/>
      <c r="Q14" s="78"/>
      <c r="R14" s="78"/>
      <c r="S14" s="78"/>
    </row>
    <row r="15" spans="1:19" s="22" customFormat="1" ht="4.5" hidden="1" customHeight="1" x14ac:dyDescent="0.35">
      <c r="A15" s="51"/>
      <c r="B15" s="51"/>
      <c r="C15" s="51"/>
      <c r="D15" s="3" t="s">
        <v>9</v>
      </c>
      <c r="E15" s="79">
        <v>0</v>
      </c>
      <c r="F15" s="79">
        <v>0</v>
      </c>
      <c r="G15" s="60">
        <f t="shared" si="2"/>
        <v>0</v>
      </c>
      <c r="H15" s="59" t="e">
        <f t="shared" si="1"/>
        <v>#DIV/0!</v>
      </c>
      <c r="I15" s="3"/>
      <c r="J15" s="51"/>
      <c r="K15" s="51"/>
      <c r="L15" s="78"/>
      <c r="M15" s="78"/>
      <c r="N15" s="78"/>
      <c r="O15" s="78"/>
      <c r="P15" s="78"/>
      <c r="Q15" s="78"/>
      <c r="R15" s="78"/>
      <c r="S15" s="78"/>
    </row>
    <row r="16" spans="1:19" s="22" customFormat="1" ht="16.5" customHeight="1" x14ac:dyDescent="0.35">
      <c r="A16" s="51"/>
      <c r="B16" s="51"/>
      <c r="C16" s="50" t="s">
        <v>10</v>
      </c>
      <c r="D16" s="3"/>
      <c r="E16" s="83">
        <f>SUM(E17:E19)</f>
        <v>3395411.6630000002</v>
      </c>
      <c r="F16" s="83">
        <f>SUM(F17:F19)</f>
        <v>2405000</v>
      </c>
      <c r="G16" s="58">
        <f>+E16-F16</f>
        <v>990411.66300000018</v>
      </c>
      <c r="H16" s="59">
        <f t="shared" si="1"/>
        <v>0.41181358128898138</v>
      </c>
      <c r="I16" s="3"/>
      <c r="J16" s="51"/>
      <c r="K16" s="51"/>
      <c r="L16" s="78"/>
      <c r="M16" s="78"/>
      <c r="N16" s="78"/>
      <c r="O16" s="78"/>
      <c r="P16" s="78"/>
      <c r="Q16" s="78"/>
      <c r="R16" s="78"/>
      <c r="S16" s="78"/>
    </row>
    <row r="17" spans="1:19" s="5" customFormat="1" ht="15.5" customHeight="1" x14ac:dyDescent="0.35">
      <c r="A17" s="51"/>
      <c r="B17" s="51"/>
      <c r="C17" s="51"/>
      <c r="D17" s="3" t="s">
        <v>11</v>
      </c>
      <c r="E17" s="79">
        <v>3395411.6630000002</v>
      </c>
      <c r="F17" s="79">
        <v>2405000</v>
      </c>
      <c r="G17" s="60">
        <f>+E17-F17</f>
        <v>990411.66300000018</v>
      </c>
      <c r="H17" s="59">
        <f t="shared" si="1"/>
        <v>0.41181358128898138</v>
      </c>
      <c r="I17" s="3"/>
      <c r="J17" s="51"/>
      <c r="K17" s="51"/>
      <c r="L17" s="3"/>
      <c r="M17" s="3"/>
      <c r="N17" s="3"/>
      <c r="O17" s="3"/>
      <c r="P17" s="3"/>
      <c r="Q17" s="3"/>
      <c r="R17" s="3"/>
      <c r="S17" s="3"/>
    </row>
    <row r="18" spans="1:19" s="5" customFormat="1" ht="12.75" hidden="1" customHeight="1" x14ac:dyDescent="0.35">
      <c r="A18" s="51"/>
      <c r="B18" s="51"/>
      <c r="C18" s="51"/>
      <c r="D18" s="3" t="s">
        <v>12</v>
      </c>
      <c r="E18" s="79">
        <v>0</v>
      </c>
      <c r="F18" s="79">
        <v>0</v>
      </c>
      <c r="G18" s="60">
        <f t="shared" si="2"/>
        <v>0</v>
      </c>
      <c r="H18" s="59" t="e">
        <f t="shared" si="1"/>
        <v>#DIV/0!</v>
      </c>
      <c r="I18" s="3"/>
      <c r="J18" s="51"/>
      <c r="K18" s="51"/>
      <c r="L18" s="3"/>
      <c r="M18" s="3"/>
      <c r="N18" s="3"/>
      <c r="O18" s="3"/>
      <c r="P18" s="3"/>
      <c r="Q18" s="3"/>
      <c r="R18" s="3"/>
      <c r="S18" s="3"/>
    </row>
    <row r="19" spans="1:19" s="5" customFormat="1" ht="12.75" hidden="1" customHeight="1" x14ac:dyDescent="0.35">
      <c r="A19" s="51"/>
      <c r="B19" s="51"/>
      <c r="C19" s="51"/>
      <c r="D19" s="3" t="s">
        <v>13</v>
      </c>
      <c r="E19" s="79">
        <v>0</v>
      </c>
      <c r="F19" s="79">
        <v>0</v>
      </c>
      <c r="G19" s="60">
        <f t="shared" si="2"/>
        <v>0</v>
      </c>
      <c r="H19" s="59" t="e">
        <f t="shared" si="1"/>
        <v>#DIV/0!</v>
      </c>
      <c r="I19" s="3"/>
      <c r="J19" s="51"/>
      <c r="K19" s="51"/>
      <c r="L19" s="3"/>
      <c r="M19" s="3"/>
      <c r="N19" s="3"/>
      <c r="O19" s="3"/>
      <c r="P19" s="3"/>
      <c r="Q19" s="3"/>
      <c r="R19" s="3"/>
      <c r="S19" s="3"/>
    </row>
    <row r="20" spans="1:19" s="5" customFormat="1" ht="12.75" hidden="1" customHeight="1" x14ac:dyDescent="0.35">
      <c r="A20" s="51"/>
      <c r="B20" s="51"/>
      <c r="C20" s="51"/>
      <c r="D20" s="3" t="s">
        <v>14</v>
      </c>
      <c r="E20" s="79"/>
      <c r="F20" s="79"/>
      <c r="G20" s="60">
        <f t="shared" si="2"/>
        <v>0</v>
      </c>
      <c r="H20" s="59" t="e">
        <f t="shared" si="1"/>
        <v>#DIV/0!</v>
      </c>
      <c r="I20" s="3"/>
      <c r="J20" s="51"/>
      <c r="K20" s="51"/>
      <c r="L20" s="3"/>
      <c r="M20" s="3"/>
      <c r="N20" s="3"/>
      <c r="O20" s="3"/>
      <c r="P20" s="3"/>
      <c r="Q20" s="3"/>
      <c r="R20" s="3"/>
      <c r="S20" s="3"/>
    </row>
    <row r="21" spans="1:19" s="5" customFormat="1" ht="0.75" customHeight="1" x14ac:dyDescent="0.35">
      <c r="A21" s="51"/>
      <c r="B21" s="51"/>
      <c r="C21" s="51"/>
      <c r="D21" s="3" t="s">
        <v>15</v>
      </c>
      <c r="E21" s="79">
        <v>0</v>
      </c>
      <c r="F21" s="79">
        <v>0</v>
      </c>
      <c r="G21" s="60">
        <f t="shared" si="2"/>
        <v>0</v>
      </c>
      <c r="H21" s="59" t="e">
        <f t="shared" si="1"/>
        <v>#DIV/0!</v>
      </c>
      <c r="I21" s="3"/>
      <c r="J21" s="51"/>
      <c r="K21" s="51"/>
      <c r="L21" s="3"/>
      <c r="M21" s="3"/>
      <c r="N21" s="3"/>
      <c r="O21" s="3"/>
      <c r="P21" s="3"/>
      <c r="Q21" s="3"/>
      <c r="R21" s="3"/>
      <c r="S21" s="3"/>
    </row>
    <row r="22" spans="1:19" s="5" customFormat="1" x14ac:dyDescent="0.35">
      <c r="A22" s="51"/>
      <c r="B22" s="51"/>
      <c r="C22" s="50" t="s">
        <v>16</v>
      </c>
      <c r="D22" s="3"/>
      <c r="E22" s="83">
        <f>SUM(E30)</f>
        <v>38337.066630000001</v>
      </c>
      <c r="F22" s="83">
        <f>SUM(F30)</f>
        <v>33620.618270000006</v>
      </c>
      <c r="G22" s="58">
        <f>+E22-F22</f>
        <v>4716.4483599999949</v>
      </c>
      <c r="H22" s="59">
        <f t="shared" si="1"/>
        <v>0.14028440292570485</v>
      </c>
      <c r="I22" s="3"/>
      <c r="J22" s="51"/>
      <c r="K22" s="51"/>
      <c r="L22" s="3"/>
      <c r="M22" s="3"/>
      <c r="N22" s="3"/>
      <c r="O22" s="3"/>
      <c r="P22" s="3"/>
      <c r="Q22" s="3"/>
      <c r="R22" s="3"/>
      <c r="S22" s="3"/>
    </row>
    <row r="23" spans="1:19" s="5" customFormat="1" ht="12.75" hidden="1" customHeight="1" x14ac:dyDescent="0.35">
      <c r="A23" s="51"/>
      <c r="B23" s="51"/>
      <c r="C23" s="51"/>
      <c r="D23" s="3" t="s">
        <v>17</v>
      </c>
      <c r="E23" s="40"/>
      <c r="F23" s="82"/>
      <c r="G23" s="60">
        <f t="shared" si="0"/>
        <v>0</v>
      </c>
      <c r="H23" s="59" t="e">
        <f t="shared" si="1"/>
        <v>#DIV/0!</v>
      </c>
      <c r="I23" s="3"/>
      <c r="J23" s="51"/>
      <c r="K23" s="51"/>
      <c r="L23" s="3"/>
      <c r="M23" s="3"/>
      <c r="N23" s="3"/>
      <c r="O23" s="3"/>
      <c r="P23" s="3"/>
      <c r="Q23" s="3"/>
      <c r="R23" s="3"/>
      <c r="S23" s="3"/>
    </row>
    <row r="24" spans="1:19" s="5" customFormat="1" ht="12.75" hidden="1" customHeight="1" x14ac:dyDescent="0.35">
      <c r="A24" s="51"/>
      <c r="B24" s="51"/>
      <c r="C24" s="51"/>
      <c r="D24" s="3" t="s">
        <v>18</v>
      </c>
      <c r="E24" s="40"/>
      <c r="F24" s="82"/>
      <c r="G24" s="60">
        <f t="shared" si="0"/>
        <v>0</v>
      </c>
      <c r="H24" s="59" t="e">
        <f t="shared" si="1"/>
        <v>#DIV/0!</v>
      </c>
      <c r="I24" s="3"/>
      <c r="J24" s="51"/>
      <c r="K24" s="51"/>
      <c r="L24" s="3"/>
      <c r="M24" s="3"/>
      <c r="N24" s="3"/>
      <c r="O24" s="3"/>
      <c r="P24" s="3"/>
      <c r="Q24" s="3"/>
      <c r="R24" s="3"/>
      <c r="S24" s="3"/>
    </row>
    <row r="25" spans="1:19" s="5" customFormat="1" ht="12.75" hidden="1" customHeight="1" x14ac:dyDescent="0.35">
      <c r="A25" s="51"/>
      <c r="B25" s="51"/>
      <c r="C25" s="51"/>
      <c r="D25" s="3" t="s">
        <v>19</v>
      </c>
      <c r="E25" s="40"/>
      <c r="F25" s="82"/>
      <c r="G25" s="60">
        <f t="shared" si="0"/>
        <v>0</v>
      </c>
      <c r="H25" s="59" t="e">
        <f t="shared" si="1"/>
        <v>#DIV/0!</v>
      </c>
      <c r="I25" s="3"/>
      <c r="J25" s="51"/>
      <c r="K25" s="51"/>
      <c r="L25" s="3"/>
      <c r="M25" s="3"/>
      <c r="N25" s="3"/>
      <c r="O25" s="3"/>
      <c r="P25" s="3"/>
      <c r="Q25" s="3"/>
      <c r="R25" s="3"/>
      <c r="S25" s="3"/>
    </row>
    <row r="26" spans="1:19" s="5" customFormat="1" ht="12.4" hidden="1" customHeight="1" x14ac:dyDescent="0.35">
      <c r="A26" s="51"/>
      <c r="B26" s="51"/>
      <c r="C26" s="51"/>
      <c r="D26" s="3" t="s">
        <v>20</v>
      </c>
      <c r="E26" s="40"/>
      <c r="F26" s="82"/>
      <c r="G26" s="60">
        <f t="shared" si="0"/>
        <v>0</v>
      </c>
      <c r="H26" s="59" t="e">
        <f t="shared" si="1"/>
        <v>#DIV/0!</v>
      </c>
      <c r="I26" s="3"/>
      <c r="J26" s="51"/>
      <c r="K26" s="51"/>
      <c r="L26" s="3"/>
      <c r="M26" s="3"/>
      <c r="N26" s="3"/>
      <c r="O26" s="3"/>
      <c r="P26" s="3"/>
      <c r="Q26" s="3"/>
      <c r="R26" s="3"/>
      <c r="S26" s="3"/>
    </row>
    <row r="27" spans="1:19" s="5" customFormat="1" ht="12.75" hidden="1" customHeight="1" x14ac:dyDescent="0.35">
      <c r="A27" s="51"/>
      <c r="B27" s="51"/>
      <c r="C27" s="51"/>
      <c r="D27" s="3" t="s">
        <v>21</v>
      </c>
      <c r="E27" s="40"/>
      <c r="F27" s="82"/>
      <c r="G27" s="60">
        <f t="shared" si="0"/>
        <v>0</v>
      </c>
      <c r="H27" s="59" t="e">
        <f t="shared" si="1"/>
        <v>#DIV/0!</v>
      </c>
      <c r="I27" s="3"/>
      <c r="J27" s="51"/>
      <c r="K27" s="51"/>
      <c r="L27" s="3"/>
      <c r="M27" s="3"/>
      <c r="N27" s="3"/>
      <c r="O27" s="3"/>
      <c r="P27" s="3"/>
      <c r="Q27" s="3"/>
      <c r="R27" s="3"/>
      <c r="S27" s="3"/>
    </row>
    <row r="28" spans="1:19" s="5" customFormat="1" ht="12.75" hidden="1" customHeight="1" x14ac:dyDescent="0.35">
      <c r="A28" s="51"/>
      <c r="B28" s="51"/>
      <c r="C28" s="51"/>
      <c r="D28" s="3" t="s">
        <v>22</v>
      </c>
      <c r="E28" s="40"/>
      <c r="F28" s="82"/>
      <c r="G28" s="60">
        <f t="shared" si="0"/>
        <v>0</v>
      </c>
      <c r="H28" s="59" t="e">
        <f t="shared" si="1"/>
        <v>#DIV/0!</v>
      </c>
      <c r="I28" s="3"/>
      <c r="J28" s="51"/>
      <c r="K28" s="51"/>
      <c r="L28" s="3"/>
      <c r="M28" s="3"/>
      <c r="N28" s="3"/>
      <c r="O28" s="3"/>
      <c r="P28" s="3"/>
      <c r="Q28" s="3"/>
      <c r="R28" s="3"/>
      <c r="S28" s="3"/>
    </row>
    <row r="29" spans="1:19" s="5" customFormat="1" ht="12.75" hidden="1" customHeight="1" x14ac:dyDescent="0.35">
      <c r="A29" s="51"/>
      <c r="B29" s="51"/>
      <c r="C29" s="51"/>
      <c r="D29" s="3" t="s">
        <v>23</v>
      </c>
      <c r="E29" s="40"/>
      <c r="F29" s="82"/>
      <c r="G29" s="60">
        <f t="shared" si="0"/>
        <v>0</v>
      </c>
      <c r="H29" s="59" t="e">
        <f t="shared" si="1"/>
        <v>#DIV/0!</v>
      </c>
      <c r="I29" s="3"/>
      <c r="J29" s="51"/>
      <c r="K29" s="51"/>
      <c r="L29" s="3"/>
      <c r="M29" s="3"/>
      <c r="N29" s="3"/>
      <c r="O29" s="3"/>
      <c r="P29" s="3"/>
      <c r="Q29" s="3"/>
      <c r="R29" s="3"/>
      <c r="S29" s="3"/>
    </row>
    <row r="30" spans="1:19" s="5" customFormat="1" x14ac:dyDescent="0.35">
      <c r="A30" s="51"/>
      <c r="B30" s="51"/>
      <c r="C30" s="51"/>
      <c r="D30" s="3" t="s">
        <v>16</v>
      </c>
      <c r="E30" s="79">
        <v>38337.066630000001</v>
      </c>
      <c r="F30" s="79">
        <v>33620.618270000006</v>
      </c>
      <c r="G30" s="60">
        <f>+E30-F30</f>
        <v>4716.4483599999949</v>
      </c>
      <c r="H30" s="59">
        <f t="shared" si="1"/>
        <v>0.14028440292570485</v>
      </c>
      <c r="I30" s="3"/>
      <c r="J30" s="51"/>
      <c r="K30" s="51"/>
      <c r="L30" s="3"/>
      <c r="M30" s="3"/>
      <c r="N30" s="3"/>
      <c r="O30" s="3"/>
      <c r="P30" s="3"/>
      <c r="Q30" s="3"/>
      <c r="R30" s="3"/>
      <c r="S30" s="3"/>
    </row>
    <row r="31" spans="1:19" s="5" customFormat="1" ht="12.75" hidden="1" customHeight="1" x14ac:dyDescent="0.35">
      <c r="A31" s="51"/>
      <c r="B31" s="51"/>
      <c r="C31" s="51"/>
      <c r="D31" s="51" t="s">
        <v>25</v>
      </c>
      <c r="E31" s="15">
        <v>0</v>
      </c>
      <c r="F31" s="16">
        <v>0</v>
      </c>
      <c r="G31" s="61">
        <f t="shared" si="0"/>
        <v>0</v>
      </c>
      <c r="H31" s="59" t="e">
        <f t="shared" si="1"/>
        <v>#DIV/0!</v>
      </c>
      <c r="I31" s="3"/>
      <c r="J31" s="51"/>
      <c r="K31" s="51"/>
      <c r="L31" s="3"/>
      <c r="M31" s="3"/>
      <c r="N31" s="3"/>
      <c r="O31" s="3"/>
      <c r="P31" s="3"/>
      <c r="Q31" s="3"/>
      <c r="R31" s="3"/>
      <c r="S31" s="3"/>
    </row>
    <row r="32" spans="1:19" s="5" customFormat="1" ht="12.75" hidden="1" customHeight="1" x14ac:dyDescent="0.35">
      <c r="A32" s="51"/>
      <c r="B32" s="51"/>
      <c r="C32" s="51"/>
      <c r="D32" s="51" t="s">
        <v>26</v>
      </c>
      <c r="E32" s="15">
        <v>0</v>
      </c>
      <c r="F32" s="16">
        <v>0</v>
      </c>
      <c r="G32" s="61">
        <f t="shared" si="0"/>
        <v>0</v>
      </c>
      <c r="H32" s="59" t="e">
        <f t="shared" si="1"/>
        <v>#DIV/0!</v>
      </c>
      <c r="I32" s="3"/>
      <c r="J32" s="51"/>
      <c r="K32" s="51"/>
      <c r="L32" s="3"/>
      <c r="M32" s="3"/>
      <c r="N32" s="3"/>
      <c r="O32" s="3"/>
      <c r="P32" s="3"/>
      <c r="Q32" s="3"/>
      <c r="R32" s="3"/>
      <c r="S32" s="3"/>
    </row>
    <row r="33" spans="2:11" ht="12.4" hidden="1" customHeight="1" x14ac:dyDescent="0.35">
      <c r="D33" s="51" t="s">
        <v>27</v>
      </c>
      <c r="E33" s="15">
        <v>0</v>
      </c>
      <c r="F33" s="16">
        <v>0</v>
      </c>
      <c r="G33" s="61">
        <f t="shared" si="0"/>
        <v>0</v>
      </c>
      <c r="H33" s="59" t="e">
        <f t="shared" si="1"/>
        <v>#DIV/0!</v>
      </c>
    </row>
    <row r="34" spans="2:11" ht="12.75" hidden="1" customHeight="1" x14ac:dyDescent="0.35">
      <c r="D34" s="51" t="s">
        <v>28</v>
      </c>
      <c r="E34" s="15">
        <v>0</v>
      </c>
      <c r="F34" s="15">
        <v>0</v>
      </c>
      <c r="G34" s="61">
        <f t="shared" si="0"/>
        <v>0</v>
      </c>
      <c r="H34" s="59" t="e">
        <f t="shared" si="1"/>
        <v>#DIV/0!</v>
      </c>
    </row>
    <row r="35" spans="2:11" ht="17" customHeight="1" x14ac:dyDescent="0.35">
      <c r="C35" s="50" t="s">
        <v>29</v>
      </c>
      <c r="E35" s="14">
        <f>SUM(E36)</f>
        <v>8999.775740000001</v>
      </c>
      <c r="F35" s="14">
        <f t="shared" ref="F35" si="3">SUM(F36)</f>
        <v>29772.380530000002</v>
      </c>
      <c r="G35" s="58">
        <f>+E35-F35</f>
        <v>-20772.604790000001</v>
      </c>
      <c r="H35" s="59">
        <f t="shared" si="1"/>
        <v>-0.69771393554064587</v>
      </c>
    </row>
    <row r="36" spans="2:11" ht="17" customHeight="1" x14ac:dyDescent="0.35">
      <c r="D36" s="84" t="s">
        <v>30</v>
      </c>
      <c r="E36" s="17">
        <v>8999.775740000001</v>
      </c>
      <c r="F36" s="17">
        <v>29772.380530000002</v>
      </c>
      <c r="G36" s="60">
        <f>+E36-F36</f>
        <v>-20772.604790000001</v>
      </c>
      <c r="H36" s="59">
        <f t="shared" si="1"/>
        <v>-0.69771393554064587</v>
      </c>
    </row>
    <row r="37" spans="2:11" ht="19.5" hidden="1" customHeight="1" x14ac:dyDescent="0.35">
      <c r="D37" s="51" t="s">
        <v>31</v>
      </c>
      <c r="E37" s="15"/>
      <c r="F37" s="16"/>
      <c r="G37" s="61">
        <f t="shared" si="0"/>
        <v>0</v>
      </c>
      <c r="H37" s="59" t="e">
        <f t="shared" si="1"/>
        <v>#DIV/0!</v>
      </c>
    </row>
    <row r="38" spans="2:11" ht="19.5" hidden="1" customHeight="1" x14ac:dyDescent="0.35">
      <c r="D38" s="18" t="s">
        <v>32</v>
      </c>
      <c r="E38" s="15"/>
      <c r="F38" s="16"/>
      <c r="G38" s="61">
        <f t="shared" si="0"/>
        <v>0</v>
      </c>
      <c r="H38" s="59" t="e">
        <f t="shared" si="1"/>
        <v>#DIV/0!</v>
      </c>
    </row>
    <row r="39" spans="2:11" x14ac:dyDescent="0.35">
      <c r="C39" s="50" t="s">
        <v>33</v>
      </c>
      <c r="E39" s="14">
        <f>SUM(E40:E41)</f>
        <v>42053.638640000005</v>
      </c>
      <c r="F39" s="14">
        <f>SUM(F40:F41)</f>
        <v>33734.94657</v>
      </c>
      <c r="G39" s="58">
        <f>+E39-F39</f>
        <v>8318.6920700000046</v>
      </c>
      <c r="H39" s="59">
        <f t="shared" si="1"/>
        <v>0.24658975086083867</v>
      </c>
    </row>
    <row r="40" spans="2:11" ht="15.75" customHeight="1" x14ac:dyDescent="0.35">
      <c r="D40" s="3" t="s">
        <v>34</v>
      </c>
      <c r="E40" s="17">
        <v>15169.141449999999</v>
      </c>
      <c r="F40" s="17">
        <v>4351.0013899999994</v>
      </c>
      <c r="G40" s="60">
        <f>+E40-F40</f>
        <v>10818.14006</v>
      </c>
      <c r="H40" s="59">
        <f>+G40/F40</f>
        <v>2.4863563787553744</v>
      </c>
    </row>
    <row r="41" spans="2:11" x14ac:dyDescent="0.35">
      <c r="D41" s="51" t="s">
        <v>35</v>
      </c>
      <c r="E41" s="15">
        <v>26884.497190000002</v>
      </c>
      <c r="F41" s="17">
        <v>29383.945179999999</v>
      </c>
      <c r="G41" s="60">
        <f>+E41-F41</f>
        <v>-2499.4479899999969</v>
      </c>
      <c r="H41" s="59">
        <f t="shared" si="1"/>
        <v>-8.506168843866585E-2</v>
      </c>
    </row>
    <row r="42" spans="2:11" ht="5" customHeight="1" x14ac:dyDescent="0.35">
      <c r="E42" s="15"/>
      <c r="F42" s="23"/>
      <c r="G42" s="60"/>
      <c r="H42" s="59"/>
    </row>
    <row r="43" spans="2:11" s="18" customFormat="1" x14ac:dyDescent="0.35">
      <c r="B43" s="24"/>
      <c r="C43" s="25" t="s">
        <v>36</v>
      </c>
      <c r="D43" s="24"/>
      <c r="E43" s="26">
        <f>+E10+E16+E22+E35+E39</f>
        <v>3892945.2277299999</v>
      </c>
      <c r="F43" s="26">
        <f>+F10+F16+F22+F35+F39</f>
        <v>2865734.3317700005</v>
      </c>
      <c r="G43" s="65">
        <f>+E43-F43</f>
        <v>1027210.8959599994</v>
      </c>
      <c r="H43" s="62">
        <f>+G43/F43</f>
        <v>0.35844596080389274</v>
      </c>
      <c r="I43" s="76"/>
      <c r="J43" s="77"/>
      <c r="K43" s="77"/>
    </row>
    <row r="44" spans="2:11" ht="16.5" customHeight="1" x14ac:dyDescent="0.35">
      <c r="B44" s="50"/>
      <c r="C44" s="8" t="s">
        <v>37</v>
      </c>
      <c r="E44" s="15"/>
      <c r="F44" s="23"/>
      <c r="G44" s="60"/>
      <c r="H44" s="57"/>
    </row>
    <row r="45" spans="2:11" ht="12.75" hidden="1" customHeight="1" x14ac:dyDescent="0.35">
      <c r="C45" s="50" t="s">
        <v>10</v>
      </c>
      <c r="E45" s="15"/>
      <c r="F45" s="27"/>
      <c r="G45" s="60">
        <f t="shared" si="0"/>
        <v>0</v>
      </c>
      <c r="H45" s="55"/>
    </row>
    <row r="46" spans="2:11" ht="12.75" hidden="1" customHeight="1" x14ac:dyDescent="0.35">
      <c r="D46" s="51" t="s">
        <v>11</v>
      </c>
      <c r="E46" s="15"/>
      <c r="F46" s="23"/>
      <c r="G46" s="60">
        <f t="shared" si="0"/>
        <v>0</v>
      </c>
      <c r="H46" s="57"/>
    </row>
    <row r="47" spans="2:11" ht="12.75" hidden="1" customHeight="1" x14ac:dyDescent="0.35">
      <c r="D47" s="51" t="s">
        <v>12</v>
      </c>
      <c r="E47" s="15"/>
      <c r="F47" s="23"/>
      <c r="G47" s="60">
        <f t="shared" si="0"/>
        <v>0</v>
      </c>
      <c r="H47" s="57"/>
    </row>
    <row r="48" spans="2:11" ht="12.75" hidden="1" customHeight="1" x14ac:dyDescent="0.35">
      <c r="D48" s="51" t="s">
        <v>13</v>
      </c>
      <c r="E48" s="15"/>
      <c r="F48" s="23"/>
      <c r="G48" s="60">
        <f t="shared" si="0"/>
        <v>0</v>
      </c>
      <c r="H48" s="57"/>
    </row>
    <row r="49" spans="2:19" s="5" customFormat="1" ht="12.75" hidden="1" customHeight="1" x14ac:dyDescent="0.35">
      <c r="B49" s="51"/>
      <c r="C49" s="51"/>
      <c r="D49" s="51" t="s">
        <v>14</v>
      </c>
      <c r="E49" s="15"/>
      <c r="F49" s="23"/>
      <c r="G49" s="60">
        <f t="shared" si="0"/>
        <v>0</v>
      </c>
      <c r="H49" s="57"/>
      <c r="I49" s="3"/>
      <c r="J49" s="51"/>
      <c r="K49" s="51"/>
      <c r="L49" s="3"/>
      <c r="M49" s="3"/>
      <c r="N49" s="3"/>
      <c r="O49" s="3"/>
      <c r="P49" s="3"/>
      <c r="Q49" s="3"/>
      <c r="R49" s="3"/>
      <c r="S49" s="3"/>
    </row>
    <row r="50" spans="2:19" s="5" customFormat="1" ht="12.75" hidden="1" customHeight="1" x14ac:dyDescent="0.35">
      <c r="B50" s="51"/>
      <c r="C50" s="50" t="s">
        <v>38</v>
      </c>
      <c r="D50" s="51"/>
      <c r="E50" s="15"/>
      <c r="F50" s="27"/>
      <c r="G50" s="60">
        <f t="shared" si="0"/>
        <v>0</v>
      </c>
      <c r="H50" s="55"/>
      <c r="I50" s="3"/>
      <c r="J50" s="51"/>
      <c r="K50" s="51"/>
      <c r="L50" s="3"/>
      <c r="M50" s="3"/>
      <c r="N50" s="3"/>
      <c r="O50" s="3"/>
      <c r="P50" s="3"/>
      <c r="Q50" s="3"/>
      <c r="R50" s="3"/>
      <c r="S50" s="3"/>
    </row>
    <row r="51" spans="2:19" s="5" customFormat="1" ht="12.75" hidden="1" customHeight="1" x14ac:dyDescent="0.35">
      <c r="B51" s="51"/>
      <c r="C51" s="51"/>
      <c r="D51" s="51" t="s">
        <v>19</v>
      </c>
      <c r="E51" s="15"/>
      <c r="F51" s="23"/>
      <c r="G51" s="60">
        <f t="shared" si="0"/>
        <v>0</v>
      </c>
      <c r="H51" s="57" t="e">
        <f t="shared" ref="H51:H75" si="4">((E51-F51)/E51)</f>
        <v>#DIV/0!</v>
      </c>
      <c r="I51" s="3"/>
      <c r="J51" s="51"/>
      <c r="K51" s="51"/>
      <c r="L51" s="3"/>
      <c r="M51" s="3"/>
      <c r="N51" s="3"/>
      <c r="O51" s="3"/>
      <c r="P51" s="3"/>
      <c r="Q51" s="3"/>
      <c r="R51" s="3"/>
      <c r="S51" s="3"/>
    </row>
    <row r="52" spans="2:19" s="5" customFormat="1" ht="12.75" hidden="1" customHeight="1" x14ac:dyDescent="0.35">
      <c r="B52" s="51"/>
      <c r="C52" s="51"/>
      <c r="D52" s="51" t="s">
        <v>23</v>
      </c>
      <c r="E52" s="15"/>
      <c r="F52" s="23"/>
      <c r="G52" s="60">
        <f t="shared" si="0"/>
        <v>0</v>
      </c>
      <c r="H52" s="57" t="e">
        <f t="shared" si="4"/>
        <v>#DIV/0!</v>
      </c>
      <c r="I52" s="3"/>
      <c r="J52" s="51"/>
      <c r="K52" s="51"/>
      <c r="L52" s="3"/>
      <c r="M52" s="3"/>
      <c r="N52" s="3"/>
      <c r="O52" s="3"/>
      <c r="P52" s="3"/>
      <c r="Q52" s="3"/>
      <c r="R52" s="3"/>
      <c r="S52" s="3"/>
    </row>
    <row r="53" spans="2:19" s="5" customFormat="1" ht="12.75" hidden="1" customHeight="1" x14ac:dyDescent="0.35">
      <c r="B53" s="51"/>
      <c r="C53" s="51"/>
      <c r="D53" s="51" t="s">
        <v>24</v>
      </c>
      <c r="E53" s="15"/>
      <c r="F53" s="23"/>
      <c r="G53" s="60">
        <f t="shared" si="0"/>
        <v>0</v>
      </c>
      <c r="H53" s="57" t="e">
        <f t="shared" si="4"/>
        <v>#DIV/0!</v>
      </c>
      <c r="I53" s="3"/>
      <c r="J53" s="51"/>
      <c r="K53" s="51"/>
      <c r="L53" s="3"/>
      <c r="M53" s="3"/>
      <c r="N53" s="3"/>
      <c r="O53" s="3"/>
      <c r="P53" s="3"/>
      <c r="Q53" s="3"/>
      <c r="R53" s="3"/>
      <c r="S53" s="3"/>
    </row>
    <row r="54" spans="2:19" s="5" customFormat="1" ht="12.75" hidden="1" customHeight="1" x14ac:dyDescent="0.35">
      <c r="B54" s="51"/>
      <c r="C54" s="51"/>
      <c r="D54" s="51" t="s">
        <v>25</v>
      </c>
      <c r="E54" s="15"/>
      <c r="F54" s="23"/>
      <c r="G54" s="60">
        <f t="shared" si="0"/>
        <v>0</v>
      </c>
      <c r="H54" s="57" t="e">
        <f t="shared" si="4"/>
        <v>#DIV/0!</v>
      </c>
      <c r="I54" s="3"/>
      <c r="J54" s="51"/>
      <c r="K54" s="51"/>
      <c r="L54" s="3"/>
      <c r="M54" s="3"/>
      <c r="N54" s="3"/>
      <c r="O54" s="3"/>
      <c r="P54" s="3"/>
      <c r="Q54" s="3"/>
      <c r="R54" s="3"/>
      <c r="S54" s="3"/>
    </row>
    <row r="55" spans="2:19" s="5" customFormat="1" ht="12.75" hidden="1" customHeight="1" x14ac:dyDescent="0.35">
      <c r="B55" s="51"/>
      <c r="C55" s="51"/>
      <c r="D55" s="51" t="s">
        <v>26</v>
      </c>
      <c r="E55" s="15"/>
      <c r="F55" s="23"/>
      <c r="G55" s="60">
        <f t="shared" si="0"/>
        <v>0</v>
      </c>
      <c r="H55" s="57" t="e">
        <f t="shared" si="4"/>
        <v>#DIV/0!</v>
      </c>
      <c r="I55" s="3"/>
      <c r="J55" s="51"/>
      <c r="K55" s="51"/>
      <c r="L55" s="3"/>
      <c r="M55" s="3"/>
      <c r="N55" s="3"/>
      <c r="O55" s="3"/>
      <c r="P55" s="3"/>
      <c r="Q55" s="3"/>
      <c r="R55" s="3"/>
      <c r="S55" s="3"/>
    </row>
    <row r="56" spans="2:19" s="5" customFormat="1" ht="12.75" hidden="1" customHeight="1" x14ac:dyDescent="0.35">
      <c r="B56" s="51"/>
      <c r="C56" s="51"/>
      <c r="D56" s="51" t="s">
        <v>28</v>
      </c>
      <c r="E56" s="15"/>
      <c r="F56" s="23"/>
      <c r="G56" s="60">
        <f t="shared" si="0"/>
        <v>0</v>
      </c>
      <c r="H56" s="57" t="e">
        <f t="shared" si="4"/>
        <v>#DIV/0!</v>
      </c>
      <c r="I56" s="3"/>
      <c r="J56" s="51"/>
      <c r="K56" s="51"/>
      <c r="L56" s="3"/>
      <c r="M56" s="3"/>
      <c r="N56" s="3"/>
      <c r="O56" s="3"/>
      <c r="P56" s="3"/>
      <c r="Q56" s="3"/>
      <c r="R56" s="3"/>
      <c r="S56" s="3"/>
    </row>
    <row r="57" spans="2:19" s="5" customFormat="1" ht="12.75" customHeight="1" x14ac:dyDescent="0.35">
      <c r="B57" s="51"/>
      <c r="C57" s="50" t="s">
        <v>103</v>
      </c>
      <c r="D57" s="51"/>
      <c r="E57" s="75">
        <f>SUM(E58)</f>
        <v>51753.393389999997</v>
      </c>
      <c r="F57" s="80">
        <f>SUM(F58)</f>
        <v>0</v>
      </c>
      <c r="G57" s="58">
        <f>+E57-F57</f>
        <v>51753.393389999997</v>
      </c>
      <c r="H57" s="63">
        <v>1</v>
      </c>
      <c r="I57" s="3"/>
      <c r="J57" s="51"/>
      <c r="K57" s="51"/>
      <c r="L57" s="3"/>
      <c r="M57" s="3"/>
      <c r="N57" s="3"/>
      <c r="O57" s="3"/>
      <c r="P57" s="3"/>
      <c r="Q57" s="3"/>
      <c r="R57" s="3"/>
      <c r="S57" s="3"/>
    </row>
    <row r="58" spans="2:19" s="5" customFormat="1" ht="16.5" customHeight="1" x14ac:dyDescent="0.35">
      <c r="B58" s="51"/>
      <c r="C58" s="51"/>
      <c r="D58" s="51" t="s">
        <v>104</v>
      </c>
      <c r="E58" s="15">
        <v>51753.393389999997</v>
      </c>
      <c r="F58" s="81">
        <v>0</v>
      </c>
      <c r="G58" s="60">
        <f>+E58-F58</f>
        <v>51753.393389999997</v>
      </c>
      <c r="H58" s="63">
        <v>1</v>
      </c>
      <c r="I58" s="3"/>
      <c r="J58" s="51"/>
      <c r="K58" s="51"/>
      <c r="L58" s="3"/>
      <c r="M58" s="3"/>
      <c r="N58" s="3"/>
      <c r="O58" s="3"/>
      <c r="P58" s="3"/>
      <c r="Q58" s="3"/>
      <c r="R58" s="3"/>
      <c r="S58" s="3"/>
    </row>
    <row r="59" spans="2:19" s="5" customFormat="1" x14ac:dyDescent="0.35">
      <c r="B59" s="51"/>
      <c r="C59" s="50" t="s">
        <v>39</v>
      </c>
      <c r="D59" s="51"/>
      <c r="E59" s="14">
        <f>SUM(E60:E67)</f>
        <v>1191175.5715699999</v>
      </c>
      <c r="F59" s="14">
        <f>SUM(F60:F67)</f>
        <v>819784.56904000009</v>
      </c>
      <c r="G59" s="58">
        <f>+E59-F59</f>
        <v>371391.00252999982</v>
      </c>
      <c r="H59" s="63">
        <f>+G59/F59</f>
        <v>0.45303487837653894</v>
      </c>
      <c r="I59" s="3"/>
      <c r="J59" s="51"/>
      <c r="K59" s="51"/>
      <c r="L59" s="3"/>
      <c r="M59" s="3"/>
      <c r="N59" s="3"/>
      <c r="O59" s="3"/>
      <c r="P59" s="3"/>
      <c r="Q59" s="3"/>
      <c r="R59" s="3"/>
      <c r="S59" s="3"/>
    </row>
    <row r="60" spans="2:19" s="5" customFormat="1" x14ac:dyDescent="0.35">
      <c r="B60" s="51"/>
      <c r="C60" s="51"/>
      <c r="D60" s="51" t="s">
        <v>40</v>
      </c>
      <c r="E60" s="15">
        <v>846249.71860999998</v>
      </c>
      <c r="F60" s="81">
        <v>571674.97238000005</v>
      </c>
      <c r="G60" s="60">
        <f>+E60-F60</f>
        <v>274574.74622999993</v>
      </c>
      <c r="H60" s="63">
        <f>+G60/F60</f>
        <v>0.48029870030323174</v>
      </c>
      <c r="I60" s="3"/>
      <c r="J60" s="51"/>
      <c r="K60" s="51"/>
      <c r="L60" s="3"/>
      <c r="M60" s="3"/>
      <c r="N60" s="3"/>
      <c r="O60" s="3"/>
      <c r="P60" s="3"/>
      <c r="Q60" s="3"/>
      <c r="R60" s="3"/>
      <c r="S60" s="3"/>
    </row>
    <row r="61" spans="2:19" s="5" customFormat="1" ht="12.75" hidden="1" customHeight="1" x14ac:dyDescent="0.35">
      <c r="B61" s="51"/>
      <c r="C61" s="51"/>
      <c r="D61" s="51" t="s">
        <v>41</v>
      </c>
      <c r="E61" s="17"/>
      <c r="F61" s="17"/>
      <c r="G61" s="60">
        <f t="shared" ref="G61:G66" si="5">+E61-F61</f>
        <v>0</v>
      </c>
      <c r="H61" s="63" t="e">
        <f t="shared" ref="H61:H66" si="6">+G61/F61</f>
        <v>#DIV/0!</v>
      </c>
      <c r="I61" s="3"/>
      <c r="J61" s="51"/>
      <c r="K61" s="51"/>
      <c r="L61" s="3"/>
      <c r="M61" s="3"/>
      <c r="N61" s="3"/>
      <c r="O61" s="3"/>
      <c r="P61" s="3"/>
      <c r="Q61" s="3"/>
      <c r="R61" s="3"/>
      <c r="S61" s="3"/>
    </row>
    <row r="62" spans="2:19" s="5" customFormat="1" ht="12.75" hidden="1" customHeight="1" x14ac:dyDescent="0.35">
      <c r="B62" s="51"/>
      <c r="C62" s="51"/>
      <c r="D62" s="51" t="s">
        <v>42</v>
      </c>
      <c r="E62" s="17"/>
      <c r="F62" s="17"/>
      <c r="G62" s="60">
        <f t="shared" si="5"/>
        <v>0</v>
      </c>
      <c r="H62" s="63" t="e">
        <f t="shared" si="6"/>
        <v>#DIV/0!</v>
      </c>
      <c r="I62" s="3"/>
      <c r="J62" s="51"/>
      <c r="K62" s="51"/>
      <c r="L62" s="3"/>
      <c r="M62" s="3"/>
      <c r="N62" s="3"/>
      <c r="O62" s="3"/>
      <c r="P62" s="3"/>
      <c r="Q62" s="3"/>
      <c r="R62" s="3"/>
      <c r="S62" s="3"/>
    </row>
    <row r="63" spans="2:19" s="5" customFormat="1" ht="12.75" hidden="1" customHeight="1" x14ac:dyDescent="0.35">
      <c r="B63" s="51"/>
      <c r="C63" s="51"/>
      <c r="D63" s="51" t="s">
        <v>43</v>
      </c>
      <c r="E63" s="17">
        <v>0</v>
      </c>
      <c r="F63" s="17">
        <v>0</v>
      </c>
      <c r="G63" s="60">
        <f t="shared" si="5"/>
        <v>0</v>
      </c>
      <c r="H63" s="63" t="e">
        <f t="shared" si="6"/>
        <v>#DIV/0!</v>
      </c>
      <c r="I63" s="3"/>
      <c r="J63" s="51"/>
      <c r="K63" s="51"/>
      <c r="L63" s="3"/>
      <c r="M63" s="3"/>
      <c r="N63" s="3"/>
      <c r="O63" s="3"/>
      <c r="P63" s="3"/>
      <c r="Q63" s="3"/>
      <c r="R63" s="3"/>
      <c r="S63" s="3"/>
    </row>
    <row r="64" spans="2:19" s="5" customFormat="1" ht="15" hidden="1" customHeight="1" x14ac:dyDescent="0.35">
      <c r="B64" s="51"/>
      <c r="C64" s="51"/>
      <c r="D64" s="51" t="s">
        <v>44</v>
      </c>
      <c r="E64" s="17">
        <v>0</v>
      </c>
      <c r="F64" s="17">
        <v>0</v>
      </c>
      <c r="G64" s="60">
        <f t="shared" si="5"/>
        <v>0</v>
      </c>
      <c r="H64" s="63" t="e">
        <f t="shared" si="6"/>
        <v>#DIV/0!</v>
      </c>
      <c r="I64" s="3"/>
      <c r="J64" s="51"/>
      <c r="K64" s="51"/>
      <c r="L64" s="3"/>
      <c r="M64" s="3"/>
      <c r="N64" s="3"/>
      <c r="O64" s="3"/>
      <c r="P64" s="3"/>
      <c r="Q64" s="3"/>
      <c r="R64" s="3"/>
      <c r="S64" s="3"/>
    </row>
    <row r="65" spans="2:19" s="5" customFormat="1" ht="12.75" hidden="1" customHeight="1" x14ac:dyDescent="0.35">
      <c r="B65" s="51"/>
      <c r="C65" s="51"/>
      <c r="D65" s="51" t="s">
        <v>45</v>
      </c>
      <c r="E65" s="17">
        <v>0</v>
      </c>
      <c r="F65" s="17">
        <v>0</v>
      </c>
      <c r="G65" s="60">
        <f t="shared" si="5"/>
        <v>0</v>
      </c>
      <c r="H65" s="63" t="e">
        <f t="shared" si="6"/>
        <v>#DIV/0!</v>
      </c>
      <c r="I65" s="3"/>
      <c r="J65" s="51"/>
      <c r="K65" s="51"/>
      <c r="L65" s="3"/>
      <c r="M65" s="3"/>
      <c r="N65" s="3"/>
      <c r="O65" s="3"/>
      <c r="P65" s="3"/>
      <c r="Q65" s="3"/>
      <c r="R65" s="3"/>
      <c r="S65" s="3"/>
    </row>
    <row r="66" spans="2:19" s="5" customFormat="1" ht="12.75" hidden="1" customHeight="1" x14ac:dyDescent="0.35">
      <c r="B66" s="51"/>
      <c r="C66" s="51"/>
      <c r="D66" s="51" t="s">
        <v>46</v>
      </c>
      <c r="E66" s="17">
        <v>0</v>
      </c>
      <c r="F66" s="17">
        <v>0</v>
      </c>
      <c r="G66" s="60">
        <f t="shared" si="5"/>
        <v>0</v>
      </c>
      <c r="H66" s="63" t="e">
        <f t="shared" si="6"/>
        <v>#DIV/0!</v>
      </c>
      <c r="I66" s="3"/>
      <c r="J66" s="51"/>
      <c r="K66" s="51"/>
      <c r="L66" s="3"/>
      <c r="M66" s="3"/>
      <c r="N66" s="3"/>
      <c r="O66" s="3"/>
      <c r="P66" s="3"/>
      <c r="Q66" s="3"/>
      <c r="R66" s="3"/>
      <c r="S66" s="3"/>
    </row>
    <row r="67" spans="2:19" x14ac:dyDescent="0.35">
      <c r="D67" s="51" t="s">
        <v>47</v>
      </c>
      <c r="E67" s="17">
        <v>344925.85295999999</v>
      </c>
      <c r="F67" s="17">
        <v>248109.59666000001</v>
      </c>
      <c r="G67" s="60">
        <f>+E67-F67</f>
        <v>96816.256299999979</v>
      </c>
      <c r="H67" s="63">
        <f>+G67/F67</f>
        <v>0.39021568533954498</v>
      </c>
    </row>
    <row r="68" spans="2:19" ht="12.75" hidden="1" customHeight="1" x14ac:dyDescent="0.35">
      <c r="D68" s="51" t="s">
        <v>48</v>
      </c>
      <c r="E68" s="15">
        <v>0</v>
      </c>
      <c r="F68" s="23">
        <v>0</v>
      </c>
      <c r="G68" s="60">
        <f t="shared" si="0"/>
        <v>0</v>
      </c>
      <c r="H68" s="57"/>
    </row>
    <row r="69" spans="2:19" ht="12.75" hidden="1" customHeight="1" x14ac:dyDescent="0.35">
      <c r="C69" s="50" t="s">
        <v>49</v>
      </c>
      <c r="E69" s="15">
        <v>0</v>
      </c>
      <c r="F69" s="27">
        <v>0</v>
      </c>
      <c r="G69" s="60">
        <f t="shared" si="0"/>
        <v>0</v>
      </c>
      <c r="H69" s="55"/>
    </row>
    <row r="70" spans="2:19" ht="12.75" hidden="1" customHeight="1" x14ac:dyDescent="0.35">
      <c r="D70" s="51" t="s">
        <v>40</v>
      </c>
      <c r="E70" s="15">
        <v>0</v>
      </c>
      <c r="F70" s="23">
        <v>0</v>
      </c>
      <c r="G70" s="60">
        <f t="shared" si="0"/>
        <v>0</v>
      </c>
      <c r="H70" s="57"/>
    </row>
    <row r="71" spans="2:19" ht="12.75" hidden="1" customHeight="1" x14ac:dyDescent="0.35">
      <c r="D71" s="51" t="s">
        <v>42</v>
      </c>
      <c r="E71" s="15" t="s">
        <v>50</v>
      </c>
      <c r="F71" s="23" t="s">
        <v>50</v>
      </c>
      <c r="G71" s="60" t="e">
        <f t="shared" si="0"/>
        <v>#VALUE!</v>
      </c>
      <c r="H71" s="57" t="e">
        <f t="shared" si="4"/>
        <v>#VALUE!</v>
      </c>
    </row>
    <row r="72" spans="2:19" ht="12.75" hidden="1" customHeight="1" x14ac:dyDescent="0.35">
      <c r="D72" s="51" t="s">
        <v>43</v>
      </c>
      <c r="E72" s="15" t="s">
        <v>50</v>
      </c>
      <c r="F72" s="23" t="s">
        <v>50</v>
      </c>
      <c r="G72" s="60" t="e">
        <f t="shared" si="0"/>
        <v>#VALUE!</v>
      </c>
      <c r="H72" s="57" t="e">
        <f t="shared" si="4"/>
        <v>#VALUE!</v>
      </c>
    </row>
    <row r="73" spans="2:19" ht="12.75" hidden="1" customHeight="1" x14ac:dyDescent="0.35">
      <c r="D73" s="51" t="s">
        <v>51</v>
      </c>
      <c r="E73" s="15" t="s">
        <v>50</v>
      </c>
      <c r="F73" s="23" t="s">
        <v>50</v>
      </c>
      <c r="G73" s="60" t="e">
        <f t="shared" si="0"/>
        <v>#VALUE!</v>
      </c>
      <c r="H73" s="57" t="e">
        <f t="shared" si="4"/>
        <v>#VALUE!</v>
      </c>
    </row>
    <row r="74" spans="2:19" ht="12.75" hidden="1" customHeight="1" x14ac:dyDescent="0.35">
      <c r="D74" s="51" t="s">
        <v>47</v>
      </c>
      <c r="E74" s="15" t="s">
        <v>50</v>
      </c>
      <c r="F74" s="23" t="s">
        <v>50</v>
      </c>
      <c r="G74" s="60" t="e">
        <f t="shared" si="0"/>
        <v>#VALUE!</v>
      </c>
      <c r="H74" s="57" t="e">
        <f t="shared" si="4"/>
        <v>#VALUE!</v>
      </c>
    </row>
    <row r="75" spans="2:19" ht="12.75" hidden="1" customHeight="1" x14ac:dyDescent="0.35">
      <c r="D75" s="51" t="s">
        <v>48</v>
      </c>
      <c r="E75" s="15" t="s">
        <v>50</v>
      </c>
      <c r="F75" s="23" t="s">
        <v>50</v>
      </c>
      <c r="G75" s="60" t="e">
        <f t="shared" si="0"/>
        <v>#VALUE!</v>
      </c>
      <c r="H75" s="57" t="e">
        <f t="shared" si="4"/>
        <v>#VALUE!</v>
      </c>
    </row>
    <row r="76" spans="2:19" ht="12.75" hidden="1" customHeight="1" x14ac:dyDescent="0.35">
      <c r="C76" s="50" t="s">
        <v>52</v>
      </c>
      <c r="E76" s="15">
        <v>0</v>
      </c>
      <c r="F76" s="27">
        <v>0</v>
      </c>
      <c r="G76" s="60">
        <f t="shared" si="0"/>
        <v>0</v>
      </c>
      <c r="H76" s="55"/>
    </row>
    <row r="77" spans="2:19" ht="12.75" hidden="1" customHeight="1" x14ac:dyDescent="0.35">
      <c r="C77" s="50" t="s">
        <v>33</v>
      </c>
      <c r="E77" s="15">
        <v>0</v>
      </c>
      <c r="F77" s="14">
        <f>+AnoC_OtrosAct_GastosDevengar_Ant</f>
        <v>0</v>
      </c>
      <c r="G77" s="58">
        <f t="shared" ref="G77:G127" si="7">+E77-F77</f>
        <v>0</v>
      </c>
      <c r="H77" s="55">
        <v>-1</v>
      </c>
    </row>
    <row r="78" spans="2:19" ht="12.75" hidden="1" customHeight="1" x14ac:dyDescent="0.35">
      <c r="D78" s="51" t="s">
        <v>34</v>
      </c>
      <c r="E78" s="15">
        <v>0</v>
      </c>
      <c r="F78" s="15">
        <v>0</v>
      </c>
      <c r="G78" s="60">
        <f t="shared" si="7"/>
        <v>0</v>
      </c>
      <c r="H78" s="63">
        <v>-1</v>
      </c>
    </row>
    <row r="79" spans="2:19" ht="12.75" hidden="1" customHeight="1" x14ac:dyDescent="0.35">
      <c r="D79" s="51" t="s">
        <v>53</v>
      </c>
      <c r="E79" s="15">
        <v>0</v>
      </c>
      <c r="F79" s="23">
        <v>0</v>
      </c>
      <c r="G79" s="64">
        <f t="shared" si="7"/>
        <v>0</v>
      </c>
      <c r="H79" s="57" t="e">
        <f t="shared" ref="H79:H80" si="8">((E79-F79)/E79)</f>
        <v>#DIV/0!</v>
      </c>
    </row>
    <row r="80" spans="2:19" ht="12.75" hidden="1" customHeight="1" x14ac:dyDescent="0.35">
      <c r="D80" s="51" t="s">
        <v>54</v>
      </c>
      <c r="E80" s="15">
        <v>0</v>
      </c>
      <c r="F80" s="23">
        <v>0</v>
      </c>
      <c r="G80" s="64">
        <f t="shared" si="7"/>
        <v>0</v>
      </c>
      <c r="H80" s="57" t="e">
        <f t="shared" si="8"/>
        <v>#DIV/0!</v>
      </c>
    </row>
    <row r="81" spans="1:9" ht="3" customHeight="1" x14ac:dyDescent="0.35">
      <c r="E81" s="15"/>
      <c r="F81" s="23"/>
      <c r="G81" s="64">
        <f>+E81-F81</f>
        <v>0</v>
      </c>
      <c r="H81" s="57"/>
    </row>
    <row r="82" spans="1:9" s="18" customFormat="1" x14ac:dyDescent="0.35">
      <c r="B82" s="24"/>
      <c r="C82" s="25" t="s">
        <v>55</v>
      </c>
      <c r="D82" s="24"/>
      <c r="E82" s="26">
        <f>+E77+E59+E57</f>
        <v>1242928.96496</v>
      </c>
      <c r="F82" s="26">
        <f>+F77+F59+F57</f>
        <v>819784.56904000009</v>
      </c>
      <c r="G82" s="65">
        <f>+E82-F82</f>
        <v>423144.39591999992</v>
      </c>
      <c r="H82" s="62">
        <f>+G82/F82</f>
        <v>0.51616535843742295</v>
      </c>
      <c r="I82" s="28"/>
    </row>
    <row r="83" spans="1:9" ht="7.5" customHeight="1" x14ac:dyDescent="0.35">
      <c r="E83" s="15"/>
      <c r="F83" s="23"/>
      <c r="G83" s="64"/>
      <c r="H83" s="57"/>
    </row>
    <row r="84" spans="1:9" s="18" customFormat="1" ht="17.25" customHeight="1" x14ac:dyDescent="0.35">
      <c r="B84" s="24"/>
      <c r="C84" s="6" t="s">
        <v>56</v>
      </c>
      <c r="D84" s="24"/>
      <c r="E84" s="26">
        <f>+E82+E43</f>
        <v>5135874.1926899999</v>
      </c>
      <c r="F84" s="26">
        <f>+F82+F43</f>
        <v>3685518.9008100005</v>
      </c>
      <c r="G84" s="65">
        <f>+E84-F84</f>
        <v>1450355.2918799995</v>
      </c>
      <c r="H84" s="62">
        <f>+G84/F84</f>
        <v>0.3935281112142015</v>
      </c>
      <c r="I84" s="28"/>
    </row>
    <row r="85" spans="1:9" s="28" customFormat="1" ht="8" customHeight="1" x14ac:dyDescent="0.35">
      <c r="C85" s="29"/>
      <c r="E85" s="30"/>
      <c r="F85" s="31"/>
      <c r="G85" s="64"/>
      <c r="H85" s="66"/>
    </row>
    <row r="86" spans="1:9" s="28" customFormat="1" ht="5.25" customHeight="1" x14ac:dyDescent="0.35">
      <c r="C86" s="29"/>
      <c r="E86" s="30"/>
      <c r="F86" s="31"/>
      <c r="G86" s="64"/>
      <c r="H86" s="66"/>
    </row>
    <row r="87" spans="1:9" ht="29.25" customHeight="1" x14ac:dyDescent="0.35">
      <c r="B87" s="6" t="s">
        <v>2</v>
      </c>
      <c r="C87" s="11"/>
      <c r="D87" s="11"/>
      <c r="E87" s="7">
        <f>+E6</f>
        <v>45535</v>
      </c>
      <c r="F87" s="7">
        <f>+F6</f>
        <v>45169</v>
      </c>
      <c r="G87" s="54" t="s">
        <v>101</v>
      </c>
      <c r="H87" s="54" t="s">
        <v>102</v>
      </c>
    </row>
    <row r="88" spans="1:9" s="28" customFormat="1" ht="15.4" customHeight="1" x14ac:dyDescent="0.35">
      <c r="A88" s="32"/>
      <c r="B88" s="85" t="s">
        <v>57</v>
      </c>
      <c r="C88" s="85"/>
      <c r="D88" s="85"/>
      <c r="E88" s="33"/>
      <c r="F88" s="34"/>
      <c r="G88" s="67"/>
      <c r="H88" s="68"/>
    </row>
    <row r="89" spans="1:9" x14ac:dyDescent="0.35">
      <c r="A89" s="4"/>
      <c r="B89" s="8" t="s">
        <v>58</v>
      </c>
      <c r="C89" s="52"/>
      <c r="D89" s="52"/>
      <c r="G89" s="64"/>
      <c r="H89" s="57"/>
    </row>
    <row r="90" spans="1:9" x14ac:dyDescent="0.35">
      <c r="C90" s="50" t="s">
        <v>59</v>
      </c>
      <c r="E90" s="14">
        <f>SUM(E91:E98)</f>
        <v>410436.51777999999</v>
      </c>
      <c r="F90" s="35">
        <f>SUM(F91:F98)</f>
        <v>387470.80615999998</v>
      </c>
      <c r="G90" s="58">
        <f>+E90-F90</f>
        <v>22965.711620000016</v>
      </c>
      <c r="H90" s="69">
        <f>+G90/F90</f>
        <v>5.9270817968455375E-2</v>
      </c>
    </row>
    <row r="91" spans="1:9" x14ac:dyDescent="0.35">
      <c r="D91" s="51" t="s">
        <v>60</v>
      </c>
      <c r="E91" s="17">
        <v>96192.172080000004</v>
      </c>
      <c r="F91" s="17">
        <v>94339.137760000012</v>
      </c>
      <c r="G91" s="60">
        <f>+E91-F91</f>
        <v>1853.0343199999916</v>
      </c>
      <c r="H91" s="69">
        <f t="shared" ref="H91:H111" si="9">+G91/F91</f>
        <v>1.9642264748212294E-2</v>
      </c>
    </row>
    <row r="92" spans="1:9" x14ac:dyDescent="0.35">
      <c r="D92" s="51" t="s">
        <v>61</v>
      </c>
      <c r="E92" s="17">
        <v>314244.34570000001</v>
      </c>
      <c r="F92" s="17">
        <v>293131.66839999997</v>
      </c>
      <c r="G92" s="60">
        <f>+E92-F92</f>
        <v>21112.677300000039</v>
      </c>
      <c r="H92" s="69">
        <f t="shared" si="9"/>
        <v>7.2024552704384778E-2</v>
      </c>
    </row>
    <row r="93" spans="1:9" ht="12.75" hidden="1" customHeight="1" x14ac:dyDescent="0.35">
      <c r="D93" s="51" t="s">
        <v>62</v>
      </c>
      <c r="E93" s="15">
        <v>0</v>
      </c>
      <c r="F93" s="15">
        <v>0</v>
      </c>
      <c r="G93" s="60">
        <f t="shared" ref="G93:G108" si="10">+E93-F93</f>
        <v>0</v>
      </c>
      <c r="H93" s="69" t="e">
        <f t="shared" si="9"/>
        <v>#DIV/0!</v>
      </c>
    </row>
    <row r="94" spans="1:9" hidden="1" x14ac:dyDescent="0.35">
      <c r="D94" s="51" t="s">
        <v>63</v>
      </c>
      <c r="E94" s="17">
        <v>0</v>
      </c>
      <c r="F94" s="17">
        <v>0</v>
      </c>
      <c r="G94" s="60">
        <f>+E94-F94</f>
        <v>0</v>
      </c>
      <c r="H94" s="69">
        <v>0</v>
      </c>
    </row>
    <row r="95" spans="1:9" ht="12.75" hidden="1" customHeight="1" x14ac:dyDescent="0.35">
      <c r="D95" s="51" t="s">
        <v>64</v>
      </c>
      <c r="E95" s="15">
        <v>0</v>
      </c>
      <c r="F95" s="15">
        <v>0</v>
      </c>
      <c r="G95" s="58">
        <f t="shared" si="10"/>
        <v>0</v>
      </c>
      <c r="H95" s="69" t="e">
        <f t="shared" si="9"/>
        <v>#DIV/0!</v>
      </c>
    </row>
    <row r="96" spans="1:9" ht="12.75" hidden="1" customHeight="1" x14ac:dyDescent="0.35">
      <c r="D96" s="51" t="s">
        <v>65</v>
      </c>
      <c r="E96" s="15">
        <v>0</v>
      </c>
      <c r="F96" s="36">
        <v>0</v>
      </c>
      <c r="G96" s="58">
        <f t="shared" si="10"/>
        <v>0</v>
      </c>
      <c r="H96" s="69" t="e">
        <f t="shared" si="9"/>
        <v>#DIV/0!</v>
      </c>
    </row>
    <row r="97" spans="2:19" ht="12.75" hidden="1" customHeight="1" x14ac:dyDescent="0.35">
      <c r="D97" s="51" t="s">
        <v>66</v>
      </c>
      <c r="E97" s="15">
        <v>0</v>
      </c>
      <c r="F97" s="15">
        <v>0</v>
      </c>
      <c r="G97" s="58">
        <f t="shared" si="10"/>
        <v>0</v>
      </c>
      <c r="H97" s="69" t="e">
        <f t="shared" si="9"/>
        <v>#DIV/0!</v>
      </c>
    </row>
    <row r="98" spans="2:19" ht="12.75" hidden="1" customHeight="1" x14ac:dyDescent="0.35">
      <c r="D98" s="51" t="s">
        <v>67</v>
      </c>
      <c r="E98" s="15">
        <v>0</v>
      </c>
      <c r="F98" s="36">
        <v>0</v>
      </c>
      <c r="G98" s="58">
        <f t="shared" si="10"/>
        <v>0</v>
      </c>
      <c r="H98" s="69" t="e">
        <f t="shared" si="9"/>
        <v>#DIV/0!</v>
      </c>
    </row>
    <row r="99" spans="2:19" ht="12.75" hidden="1" customHeight="1" x14ac:dyDescent="0.35">
      <c r="C99" s="50" t="s">
        <v>68</v>
      </c>
      <c r="E99" s="15">
        <v>0</v>
      </c>
      <c r="F99" s="15" t="e">
        <f>+PC_EndeudPub_TitValDeudPubxPagar_Ant</f>
        <v>#REF!</v>
      </c>
      <c r="G99" s="58" t="e">
        <f t="shared" si="10"/>
        <v>#REF!</v>
      </c>
      <c r="H99" s="69" t="e">
        <f t="shared" si="9"/>
        <v>#REF!</v>
      </c>
    </row>
    <row r="100" spans="2:19" s="5" customFormat="1" ht="16.5" hidden="1" customHeight="1" x14ac:dyDescent="0.35">
      <c r="B100" s="51"/>
      <c r="C100" s="51"/>
      <c r="D100" s="51" t="s">
        <v>69</v>
      </c>
      <c r="E100" s="15"/>
      <c r="F100" s="36"/>
      <c r="G100" s="58">
        <f t="shared" si="10"/>
        <v>0</v>
      </c>
      <c r="H100" s="69" t="e">
        <f t="shared" si="9"/>
        <v>#DIV/0!</v>
      </c>
      <c r="I100" s="3"/>
      <c r="J100" s="51"/>
      <c r="K100" s="51"/>
      <c r="L100" s="3"/>
      <c r="M100" s="3"/>
      <c r="N100" s="3"/>
      <c r="O100" s="3"/>
      <c r="P100" s="3"/>
      <c r="Q100" s="3"/>
      <c r="R100" s="3"/>
      <c r="S100" s="3"/>
    </row>
    <row r="101" spans="2:19" s="5" customFormat="1" ht="12.75" hidden="1" customHeight="1" x14ac:dyDescent="0.35">
      <c r="B101" s="51"/>
      <c r="C101" s="51"/>
      <c r="D101" s="51" t="s">
        <v>70</v>
      </c>
      <c r="E101" s="15">
        <v>0</v>
      </c>
      <c r="F101" s="15">
        <v>0</v>
      </c>
      <c r="G101" s="58">
        <f t="shared" si="10"/>
        <v>0</v>
      </c>
      <c r="H101" s="69" t="e">
        <f t="shared" si="9"/>
        <v>#DIV/0!</v>
      </c>
      <c r="I101" s="3"/>
      <c r="J101" s="51"/>
      <c r="K101" s="51"/>
      <c r="L101" s="3"/>
      <c r="M101" s="3"/>
      <c r="N101" s="3"/>
      <c r="O101" s="3"/>
      <c r="P101" s="3"/>
      <c r="Q101" s="3"/>
      <c r="R101" s="3"/>
      <c r="S101" s="3"/>
    </row>
    <row r="102" spans="2:19" s="5" customFormat="1" ht="12.75" hidden="1" customHeight="1" x14ac:dyDescent="0.35">
      <c r="B102" s="51"/>
      <c r="C102" s="51"/>
      <c r="D102" s="51" t="s">
        <v>71</v>
      </c>
      <c r="E102" s="15">
        <v>0</v>
      </c>
      <c r="F102" s="36">
        <v>0</v>
      </c>
      <c r="G102" s="58">
        <f t="shared" si="10"/>
        <v>0</v>
      </c>
      <c r="H102" s="69" t="e">
        <f t="shared" si="9"/>
        <v>#DIV/0!</v>
      </c>
      <c r="I102" s="3"/>
      <c r="J102" s="51"/>
      <c r="K102" s="51"/>
      <c r="L102" s="3"/>
      <c r="M102" s="3"/>
      <c r="N102" s="3"/>
      <c r="O102" s="3"/>
      <c r="P102" s="3"/>
      <c r="Q102" s="3"/>
      <c r="R102" s="3"/>
      <c r="S102" s="3"/>
    </row>
    <row r="103" spans="2:19" s="5" customFormat="1" ht="12.75" hidden="1" customHeight="1" x14ac:dyDescent="0.35">
      <c r="B103" s="51"/>
      <c r="C103" s="51"/>
      <c r="D103" s="51" t="s">
        <v>72</v>
      </c>
      <c r="E103" s="15">
        <v>0</v>
      </c>
      <c r="F103" s="15">
        <v>0</v>
      </c>
      <c r="G103" s="58">
        <f t="shared" si="10"/>
        <v>0</v>
      </c>
      <c r="H103" s="69" t="e">
        <f t="shared" si="9"/>
        <v>#DIV/0!</v>
      </c>
      <c r="I103" s="3"/>
      <c r="J103" s="51"/>
      <c r="K103" s="51"/>
      <c r="L103" s="3"/>
      <c r="M103" s="3"/>
      <c r="N103" s="3"/>
      <c r="O103" s="3"/>
      <c r="P103" s="3"/>
      <c r="Q103" s="3"/>
      <c r="R103" s="3"/>
      <c r="S103" s="3"/>
    </row>
    <row r="104" spans="2:19" s="5" customFormat="1" ht="12.75" hidden="1" customHeight="1" x14ac:dyDescent="0.35">
      <c r="B104" s="51"/>
      <c r="C104" s="51"/>
      <c r="D104" s="51" t="s">
        <v>73</v>
      </c>
      <c r="E104" s="15">
        <v>0</v>
      </c>
      <c r="F104" s="36">
        <v>0</v>
      </c>
      <c r="G104" s="58">
        <f t="shared" si="10"/>
        <v>0</v>
      </c>
      <c r="H104" s="69" t="e">
        <f t="shared" si="9"/>
        <v>#DIV/0!</v>
      </c>
      <c r="I104" s="3"/>
      <c r="J104" s="51"/>
      <c r="K104" s="51"/>
      <c r="L104" s="3"/>
      <c r="M104" s="3"/>
      <c r="N104" s="3"/>
      <c r="O104" s="3"/>
      <c r="P104" s="3"/>
      <c r="Q104" s="3"/>
      <c r="R104" s="3"/>
      <c r="S104" s="3"/>
    </row>
    <row r="105" spans="2:19" s="5" customFormat="1" ht="15" customHeight="1" x14ac:dyDescent="0.35">
      <c r="B105" s="51"/>
      <c r="C105" s="50" t="s">
        <v>74</v>
      </c>
      <c r="D105" s="51"/>
      <c r="E105" s="14">
        <f>SUM(E106:E107)</f>
        <v>18819.861519999999</v>
      </c>
      <c r="F105" s="14">
        <f>+F107+F106+PC_FondTercGar_OtrosFondTer_Ant</f>
        <v>15102.780610000002</v>
      </c>
      <c r="G105" s="58">
        <f>+E105-F105</f>
        <v>3717.0809099999969</v>
      </c>
      <c r="H105" s="69">
        <f t="shared" si="9"/>
        <v>0.24611897676238551</v>
      </c>
      <c r="I105" s="3"/>
      <c r="J105" s="51"/>
      <c r="K105" s="51"/>
      <c r="L105" s="3"/>
      <c r="M105" s="3"/>
      <c r="N105" s="3"/>
      <c r="O105" s="3"/>
      <c r="P105" s="3"/>
      <c r="Q105" s="3"/>
      <c r="R105" s="3"/>
      <c r="S105" s="3"/>
    </row>
    <row r="106" spans="2:19" s="5" customFormat="1" ht="15" customHeight="1" x14ac:dyDescent="0.35">
      <c r="B106" s="51"/>
      <c r="C106" s="51"/>
      <c r="D106" s="51" t="s">
        <v>75</v>
      </c>
      <c r="E106" s="17">
        <v>10011.492320000001</v>
      </c>
      <c r="F106" s="17">
        <v>9142.0257300000012</v>
      </c>
      <c r="G106" s="60">
        <f>+E106-F106</f>
        <v>869.46659</v>
      </c>
      <c r="H106" s="69">
        <f t="shared" si="9"/>
        <v>9.5106556870300979E-2</v>
      </c>
      <c r="I106" s="3"/>
      <c r="J106" s="51"/>
      <c r="K106" s="51"/>
      <c r="L106" s="3"/>
      <c r="M106" s="3"/>
      <c r="N106" s="3"/>
      <c r="O106" s="3"/>
      <c r="P106" s="3"/>
      <c r="Q106" s="3"/>
      <c r="R106" s="3"/>
      <c r="S106" s="3"/>
    </row>
    <row r="107" spans="2:19" s="5" customFormat="1" ht="14.25" customHeight="1" x14ac:dyDescent="0.35">
      <c r="B107" s="51"/>
      <c r="C107" s="51"/>
      <c r="D107" s="51" t="s">
        <v>76</v>
      </c>
      <c r="E107" s="17">
        <v>8808.3691999999992</v>
      </c>
      <c r="F107" s="17">
        <v>5960.7548799999995</v>
      </c>
      <c r="G107" s="60">
        <f>+E107-F107</f>
        <v>2847.6143199999997</v>
      </c>
      <c r="H107" s="69">
        <f t="shared" si="9"/>
        <v>0.47772712975575332</v>
      </c>
      <c r="I107" s="3"/>
      <c r="J107" s="51"/>
      <c r="K107" s="51"/>
      <c r="L107" s="3"/>
      <c r="M107" s="3"/>
      <c r="N107" s="3"/>
      <c r="O107" s="3"/>
      <c r="P107" s="3"/>
      <c r="Q107" s="3"/>
      <c r="R107" s="3"/>
      <c r="S107" s="3"/>
    </row>
    <row r="108" spans="2:19" s="5" customFormat="1" ht="12.75" hidden="1" customHeight="1" x14ac:dyDescent="0.35">
      <c r="B108" s="51"/>
      <c r="C108" s="51"/>
      <c r="D108" s="51" t="s">
        <v>67</v>
      </c>
      <c r="E108" s="15">
        <v>0</v>
      </c>
      <c r="F108" s="15">
        <v>0</v>
      </c>
      <c r="G108" s="58">
        <f t="shared" si="10"/>
        <v>0</v>
      </c>
      <c r="H108" s="69" t="e">
        <f t="shared" si="9"/>
        <v>#DIV/0!</v>
      </c>
      <c r="I108" s="3"/>
      <c r="J108" s="51"/>
      <c r="K108" s="51"/>
      <c r="L108" s="3"/>
      <c r="M108" s="3"/>
      <c r="N108" s="3"/>
      <c r="O108" s="3"/>
      <c r="P108" s="3"/>
      <c r="Q108" s="3"/>
      <c r="R108" s="3"/>
      <c r="S108" s="3"/>
    </row>
    <row r="109" spans="2:19" s="5" customFormat="1" x14ac:dyDescent="0.35">
      <c r="B109" s="51"/>
      <c r="C109" s="50" t="s">
        <v>77</v>
      </c>
      <c r="D109" s="51"/>
      <c r="E109" s="14">
        <f>SUM(E110+PC_ProvReservTec_ReservTec_Act)</f>
        <v>182683.22944999998</v>
      </c>
      <c r="F109" s="14">
        <f>+F110+PC_ProvReservTec_ReservTec_Ant</f>
        <v>163575.67943999998</v>
      </c>
      <c r="G109" s="58">
        <f>+E109-F109</f>
        <v>19107.550010000006</v>
      </c>
      <c r="H109" s="69">
        <f t="shared" si="9"/>
        <v>0.11681168053475034</v>
      </c>
      <c r="I109" s="3"/>
      <c r="J109" s="51"/>
      <c r="K109" s="51"/>
      <c r="L109" s="3"/>
      <c r="M109" s="3"/>
      <c r="N109" s="3"/>
      <c r="O109" s="3"/>
      <c r="P109" s="3"/>
      <c r="Q109" s="3"/>
      <c r="R109" s="3"/>
      <c r="S109" s="3"/>
    </row>
    <row r="110" spans="2:19" s="5" customFormat="1" ht="14.25" customHeight="1" x14ac:dyDescent="0.35">
      <c r="B110" s="51"/>
      <c r="C110" s="51"/>
      <c r="D110" s="51" t="s">
        <v>78</v>
      </c>
      <c r="E110" s="17">
        <v>154419.90328999999</v>
      </c>
      <c r="F110" s="17">
        <v>136643.66777999999</v>
      </c>
      <c r="G110" s="60">
        <f>+E110-F110</f>
        <v>17776.235509999999</v>
      </c>
      <c r="H110" s="69">
        <f t="shared" si="9"/>
        <v>0.13009190838334506</v>
      </c>
      <c r="I110" s="3"/>
      <c r="J110" s="51"/>
      <c r="K110" s="51"/>
      <c r="L110" s="3"/>
      <c r="M110" s="3"/>
      <c r="N110" s="3"/>
      <c r="O110" s="3"/>
      <c r="P110" s="3"/>
      <c r="Q110" s="3"/>
      <c r="R110" s="3"/>
      <c r="S110" s="3"/>
    </row>
    <row r="111" spans="2:19" s="5" customFormat="1" ht="14.25" customHeight="1" x14ac:dyDescent="0.35">
      <c r="B111" s="51"/>
      <c r="C111" s="51"/>
      <c r="D111" s="51" t="s">
        <v>79</v>
      </c>
      <c r="E111" s="17">
        <v>28263.326160000001</v>
      </c>
      <c r="F111" s="17">
        <v>26932.01166</v>
      </c>
      <c r="G111" s="60">
        <f>+E111-F111</f>
        <v>1331.3145000000004</v>
      </c>
      <c r="H111" s="69">
        <f t="shared" si="9"/>
        <v>4.943241956104219E-2</v>
      </c>
      <c r="I111" s="3"/>
      <c r="J111" s="51"/>
      <c r="K111" s="51"/>
      <c r="L111" s="3"/>
      <c r="M111" s="3"/>
      <c r="N111" s="3"/>
      <c r="O111" s="3"/>
      <c r="P111" s="3"/>
      <c r="Q111" s="3"/>
      <c r="R111" s="3"/>
      <c r="S111" s="3"/>
    </row>
    <row r="112" spans="2:19" s="5" customFormat="1" ht="12.75" hidden="1" customHeight="1" x14ac:dyDescent="0.35">
      <c r="B112" s="51"/>
      <c r="C112" s="50" t="s">
        <v>80</v>
      </c>
      <c r="D112" s="51"/>
      <c r="E112" s="15">
        <v>0</v>
      </c>
      <c r="F112" s="37">
        <v>0</v>
      </c>
      <c r="G112" s="58">
        <f t="shared" ref="G112:G116" si="11">+E112-F112</f>
        <v>0</v>
      </c>
      <c r="H112" s="63" t="e">
        <f t="shared" ref="H112" si="12">+G112/E112</f>
        <v>#DIV/0!</v>
      </c>
      <c r="I112" s="3"/>
      <c r="J112" s="51"/>
      <c r="K112" s="51"/>
      <c r="L112" s="3"/>
      <c r="M112" s="3"/>
      <c r="N112" s="3"/>
      <c r="O112" s="3"/>
      <c r="P112" s="3"/>
      <c r="Q112" s="3"/>
      <c r="R112" s="3"/>
      <c r="S112" s="3"/>
    </row>
    <row r="113" spans="2:19" s="5" customFormat="1" ht="12.75" hidden="1" customHeight="1" x14ac:dyDescent="0.35">
      <c r="B113" s="51"/>
      <c r="C113" s="51"/>
      <c r="D113" s="51" t="s">
        <v>81</v>
      </c>
      <c r="E113" s="15">
        <v>0</v>
      </c>
      <c r="F113" s="10">
        <v>0</v>
      </c>
      <c r="G113" s="58">
        <f t="shared" si="11"/>
        <v>0</v>
      </c>
      <c r="H113" s="63"/>
      <c r="I113" s="3"/>
      <c r="J113" s="51"/>
      <c r="K113" s="51"/>
      <c r="L113" s="3"/>
      <c r="M113" s="3"/>
      <c r="N113" s="3"/>
      <c r="O113" s="3"/>
      <c r="P113" s="3"/>
      <c r="Q113" s="3"/>
      <c r="R113" s="3"/>
      <c r="S113" s="3"/>
    </row>
    <row r="114" spans="2:19" s="5" customFormat="1" ht="12.75" hidden="1" customHeight="1" x14ac:dyDescent="0.35">
      <c r="B114" s="51"/>
      <c r="C114" s="51"/>
      <c r="D114" s="51" t="s">
        <v>13</v>
      </c>
      <c r="E114" s="15">
        <v>0</v>
      </c>
      <c r="F114" s="10">
        <v>0</v>
      </c>
      <c r="G114" s="58">
        <f t="shared" si="11"/>
        <v>0</v>
      </c>
      <c r="H114" s="57" t="e">
        <f t="shared" ref="H114:H121" si="13">+G114/F114</f>
        <v>#DIV/0!</v>
      </c>
      <c r="I114" s="3"/>
      <c r="J114" s="51"/>
      <c r="K114" s="51"/>
      <c r="L114" s="3"/>
      <c r="M114" s="3"/>
      <c r="N114" s="3"/>
      <c r="O114" s="3"/>
      <c r="P114" s="3"/>
      <c r="Q114" s="3"/>
      <c r="R114" s="3"/>
      <c r="S114" s="3"/>
    </row>
    <row r="115" spans="2:19" ht="13.5" hidden="1" customHeight="1" x14ac:dyDescent="0.35">
      <c r="D115" s="51" t="s">
        <v>82</v>
      </c>
      <c r="E115" s="15">
        <v>0</v>
      </c>
      <c r="F115" s="10">
        <v>0</v>
      </c>
      <c r="G115" s="58">
        <f t="shared" si="11"/>
        <v>0</v>
      </c>
      <c r="H115" s="57" t="e">
        <f t="shared" si="13"/>
        <v>#DIV/0!</v>
      </c>
    </row>
    <row r="116" spans="2:19" ht="4.5" hidden="1" customHeight="1" x14ac:dyDescent="0.35">
      <c r="E116" s="15"/>
      <c r="G116" s="58">
        <f t="shared" si="11"/>
        <v>0</v>
      </c>
      <c r="H116" s="57" t="e">
        <f t="shared" si="13"/>
        <v>#DIV/0!</v>
      </c>
    </row>
    <row r="117" spans="2:19" x14ac:dyDescent="0.35">
      <c r="B117" s="24"/>
      <c r="C117" s="25" t="s">
        <v>83</v>
      </c>
      <c r="D117" s="24"/>
      <c r="E117" s="26">
        <f>+E109+E105+E90</f>
        <v>611939.60875000001</v>
      </c>
      <c r="F117" s="26">
        <f>+F109+F105+F90</f>
        <v>566149.26621000003</v>
      </c>
      <c r="G117" s="65">
        <f>+E117-F117</f>
        <v>45790.342539999983</v>
      </c>
      <c r="H117" s="62">
        <f>+G117/F117</f>
        <v>8.0880335404365095E-2</v>
      </c>
      <c r="Q117" s="73"/>
    </row>
    <row r="118" spans="2:19" x14ac:dyDescent="0.35">
      <c r="C118" s="8" t="s">
        <v>84</v>
      </c>
      <c r="E118" s="15"/>
    </row>
    <row r="119" spans="2:19" ht="15.75" hidden="1" customHeight="1" x14ac:dyDescent="0.35">
      <c r="C119" s="50" t="s">
        <v>59</v>
      </c>
      <c r="E119" s="15">
        <v>0</v>
      </c>
      <c r="F119" s="38">
        <f>+PnoC_Deudas_DocsxPagar_Ant</f>
        <v>0</v>
      </c>
      <c r="G119" s="64"/>
      <c r="H119" s="57"/>
    </row>
    <row r="120" spans="2:19" ht="15.75" hidden="1" customHeight="1" x14ac:dyDescent="0.35">
      <c r="D120" s="51" t="s">
        <v>63</v>
      </c>
      <c r="E120" s="15">
        <v>0</v>
      </c>
      <c r="F120" s="39">
        <v>0</v>
      </c>
      <c r="G120" s="58">
        <f>+E120-F120</f>
        <v>0</v>
      </c>
      <c r="H120" s="70" t="e">
        <f>+G120/F120</f>
        <v>#DIV/0!</v>
      </c>
    </row>
    <row r="121" spans="2:19" ht="15.75" hidden="1" customHeight="1" x14ac:dyDescent="0.35">
      <c r="C121" s="50" t="s">
        <v>68</v>
      </c>
      <c r="E121" s="15">
        <v>0</v>
      </c>
      <c r="F121" s="37">
        <v>0</v>
      </c>
      <c r="G121" s="60">
        <f t="shared" si="7"/>
        <v>0</v>
      </c>
      <c r="H121" s="63" t="e">
        <f t="shared" si="13"/>
        <v>#DIV/0!</v>
      </c>
    </row>
    <row r="122" spans="2:19" x14ac:dyDescent="0.35">
      <c r="C122" s="50" t="s">
        <v>77</v>
      </c>
      <c r="E122" s="14">
        <f>SUM(E123:E127)</f>
        <v>249418.47486000002</v>
      </c>
      <c r="F122" s="14">
        <f>SUM(F123:F124)</f>
        <v>197927.43146000002</v>
      </c>
      <c r="G122" s="58">
        <f>+E122-F122</f>
        <v>51491.043399999995</v>
      </c>
      <c r="H122" s="69">
        <f>+G122/F122</f>
        <v>0.26015112215714292</v>
      </c>
    </row>
    <row r="123" spans="2:19" hidden="1" x14ac:dyDescent="0.35">
      <c r="C123" s="50"/>
      <c r="D123" s="51" t="s">
        <v>85</v>
      </c>
      <c r="E123" s="17">
        <v>0</v>
      </c>
      <c r="F123" s="17">
        <v>0</v>
      </c>
      <c r="G123" s="60">
        <f>+E123-F123</f>
        <v>0</v>
      </c>
      <c r="H123" s="69">
        <v>0</v>
      </c>
    </row>
    <row r="124" spans="2:19" x14ac:dyDescent="0.35">
      <c r="C124" s="50"/>
      <c r="D124" s="51" t="s">
        <v>106</v>
      </c>
      <c r="E124" s="17">
        <v>249418.47486000002</v>
      </c>
      <c r="F124" s="17">
        <v>197927.43146000002</v>
      </c>
      <c r="G124" s="60">
        <f>+E124-F124</f>
        <v>51491.043399999995</v>
      </c>
      <c r="H124" s="69">
        <f>+G124/F124</f>
        <v>0.26015112215714292</v>
      </c>
    </row>
    <row r="125" spans="2:19" hidden="1" x14ac:dyDescent="0.35">
      <c r="C125" s="50"/>
      <c r="E125" s="17"/>
      <c r="F125" s="17"/>
      <c r="G125" s="60"/>
      <c r="H125" s="69"/>
    </row>
    <row r="126" spans="2:19" ht="15.75" hidden="1" customHeight="1" x14ac:dyDescent="0.35">
      <c r="C126" s="50" t="s">
        <v>80</v>
      </c>
      <c r="E126" s="15">
        <v>0</v>
      </c>
      <c r="F126" s="17">
        <v>0</v>
      </c>
      <c r="G126" s="60">
        <f t="shared" si="7"/>
        <v>0</v>
      </c>
      <c r="H126" s="69" t="e">
        <f t="shared" ref="H126" si="14">+G126/F126</f>
        <v>#DIV/0!</v>
      </c>
    </row>
    <row r="127" spans="2:19" ht="15.75" hidden="1" customHeight="1" x14ac:dyDescent="0.35">
      <c r="E127" s="15"/>
      <c r="G127" s="64">
        <f t="shared" si="7"/>
        <v>0</v>
      </c>
      <c r="H127" s="55"/>
    </row>
    <row r="128" spans="2:19" x14ac:dyDescent="0.35">
      <c r="B128" s="24"/>
      <c r="C128" s="25" t="s">
        <v>86</v>
      </c>
      <c r="D128" s="24"/>
      <c r="E128" s="26">
        <f>+E122</f>
        <v>249418.47486000002</v>
      </c>
      <c r="F128" s="26">
        <f>+F122+F119</f>
        <v>197927.43146000002</v>
      </c>
      <c r="G128" s="65">
        <f>+E128-F128</f>
        <v>51491.043399999995</v>
      </c>
      <c r="H128" s="62">
        <f>+G128/F128</f>
        <v>0.26015112215714292</v>
      </c>
    </row>
    <row r="129" spans="2:9" s="3" customFormat="1" ht="5.25" customHeight="1" x14ac:dyDescent="0.35">
      <c r="E129" s="40"/>
      <c r="F129" s="41"/>
    </row>
    <row r="130" spans="2:9" x14ac:dyDescent="0.35">
      <c r="B130" s="24"/>
      <c r="C130" s="6" t="s">
        <v>87</v>
      </c>
      <c r="D130" s="24"/>
      <c r="E130" s="26">
        <f>+E128+E117</f>
        <v>861358.08361000009</v>
      </c>
      <c r="F130" s="26">
        <f>+F128+F117</f>
        <v>764076.69767000002</v>
      </c>
      <c r="G130" s="65">
        <f>+E130-F130</f>
        <v>97281.385940000066</v>
      </c>
      <c r="H130" s="62">
        <f>+G130/F130</f>
        <v>0.12731887549594567</v>
      </c>
      <c r="I130" s="74"/>
    </row>
    <row r="131" spans="2:9" ht="5.25" customHeight="1" x14ac:dyDescent="0.35"/>
    <row r="132" spans="2:9" ht="15" customHeight="1" x14ac:dyDescent="0.35">
      <c r="B132" s="85" t="s">
        <v>88</v>
      </c>
      <c r="C132" s="85"/>
      <c r="D132" s="85"/>
      <c r="F132" s="42"/>
      <c r="G132" s="64"/>
      <c r="H132" s="57"/>
    </row>
    <row r="133" spans="2:9" ht="3" customHeight="1" x14ac:dyDescent="0.35">
      <c r="B133" s="85"/>
      <c r="C133" s="85"/>
      <c r="D133" s="85"/>
      <c r="F133" s="42"/>
      <c r="G133" s="64"/>
      <c r="H133" s="57"/>
    </row>
    <row r="134" spans="2:9" x14ac:dyDescent="0.35">
      <c r="B134" s="18"/>
      <c r="C134" s="50" t="s">
        <v>89</v>
      </c>
      <c r="D134" s="18"/>
      <c r="E134" s="14">
        <f>SUM(E135:E140)</f>
        <v>3538949.3482300001</v>
      </c>
      <c r="F134" s="14">
        <f>SUM(F135:F140)</f>
        <v>2207973.6185999997</v>
      </c>
      <c r="G134" s="58">
        <f>+E134-F134</f>
        <v>1330975.7296300004</v>
      </c>
      <c r="H134" s="63">
        <f t="shared" ref="H134:H139" si="15">+G134/F134</f>
        <v>0.60280418136242342</v>
      </c>
    </row>
    <row r="135" spans="2:9" ht="15.75" hidden="1" customHeight="1" x14ac:dyDescent="0.35">
      <c r="B135" s="18"/>
      <c r="C135" s="50"/>
      <c r="D135" s="18" t="s">
        <v>90</v>
      </c>
      <c r="E135" s="17">
        <v>0</v>
      </c>
      <c r="F135" s="17">
        <v>0</v>
      </c>
      <c r="G135" s="58">
        <f>+E135-F135</f>
        <v>0</v>
      </c>
      <c r="H135" s="63" t="e">
        <f t="shared" si="15"/>
        <v>#DIV/0!</v>
      </c>
    </row>
    <row r="136" spans="2:9" x14ac:dyDescent="0.35">
      <c r="B136" s="18"/>
      <c r="C136" s="50"/>
      <c r="D136" s="18" t="s">
        <v>90</v>
      </c>
      <c r="E136" s="17">
        <v>302625.42789999995</v>
      </c>
      <c r="F136" s="17">
        <v>302625.42789999995</v>
      </c>
      <c r="G136" s="60">
        <f>+E136-F136</f>
        <v>0</v>
      </c>
      <c r="H136" s="63">
        <f t="shared" si="15"/>
        <v>0</v>
      </c>
    </row>
    <row r="137" spans="2:9" ht="15.75" hidden="1" customHeight="1" x14ac:dyDescent="0.35">
      <c r="B137" s="18"/>
      <c r="C137" s="50"/>
      <c r="D137" s="18" t="s">
        <v>91</v>
      </c>
      <c r="E137" s="51">
        <v>0</v>
      </c>
      <c r="F137" s="17">
        <v>0</v>
      </c>
      <c r="G137" s="60">
        <f t="shared" ref="G137:G139" si="16">+E137-F137</f>
        <v>0</v>
      </c>
      <c r="H137" s="63" t="e">
        <f t="shared" si="15"/>
        <v>#DIV/0!</v>
      </c>
    </row>
    <row r="138" spans="2:9" x14ac:dyDescent="0.35">
      <c r="D138" s="51" t="s">
        <v>92</v>
      </c>
      <c r="E138" s="79">
        <v>383056.91142999998</v>
      </c>
      <c r="F138" s="17">
        <v>99466.907630000002</v>
      </c>
      <c r="G138" s="60">
        <f>+E138-F138</f>
        <v>283590.00379999995</v>
      </c>
      <c r="H138" s="63">
        <f t="shared" si="15"/>
        <v>2.8510990293868046</v>
      </c>
    </row>
    <row r="139" spans="2:9" ht="12.75" hidden="1" customHeight="1" x14ac:dyDescent="0.35">
      <c r="D139" s="51" t="s">
        <v>93</v>
      </c>
      <c r="E139" s="17">
        <v>0</v>
      </c>
      <c r="F139" s="17">
        <v>0</v>
      </c>
      <c r="G139" s="60">
        <f t="shared" si="16"/>
        <v>0</v>
      </c>
      <c r="H139" s="63" t="e">
        <f t="shared" si="15"/>
        <v>#DIV/0!</v>
      </c>
    </row>
    <row r="140" spans="2:9" x14ac:dyDescent="0.35">
      <c r="D140" s="51" t="s">
        <v>94</v>
      </c>
      <c r="E140" s="79">
        <v>2853267.0089000002</v>
      </c>
      <c r="F140" s="17">
        <v>1805881.2830699999</v>
      </c>
      <c r="G140" s="60">
        <f>+E140-F140</f>
        <v>1047385.7258300004</v>
      </c>
      <c r="H140" s="63">
        <f>+G140/F140</f>
        <v>0.57998592468351162</v>
      </c>
    </row>
    <row r="141" spans="2:9" ht="15.75" hidden="1" customHeight="1" x14ac:dyDescent="0.35">
      <c r="C141" s="50" t="s">
        <v>95</v>
      </c>
      <c r="E141" s="12"/>
      <c r="F141" s="13"/>
      <c r="G141" s="60">
        <f>+E141-F141</f>
        <v>0</v>
      </c>
      <c r="H141" s="71" t="e">
        <f>+G141/F141</f>
        <v>#DIV/0!</v>
      </c>
    </row>
    <row r="142" spans="2:9" s="3" customFormat="1" ht="6" customHeight="1" x14ac:dyDescent="0.35">
      <c r="C142" s="19"/>
      <c r="E142" s="43"/>
      <c r="F142" s="43"/>
      <c r="G142" s="60"/>
      <c r="H142" s="71"/>
    </row>
    <row r="143" spans="2:9" x14ac:dyDescent="0.35">
      <c r="B143" s="24"/>
      <c r="C143" s="25" t="s">
        <v>96</v>
      </c>
      <c r="D143" s="24"/>
      <c r="E143" s="72">
        <v>735566.76454</v>
      </c>
      <c r="F143" s="72">
        <v>713468.58895</v>
      </c>
      <c r="G143" s="65">
        <f>+E143-F143</f>
        <v>22098.175589999999</v>
      </c>
      <c r="H143" s="62">
        <f>+G143/F143</f>
        <v>3.0972878038711585E-2</v>
      </c>
    </row>
    <row r="144" spans="2:9" ht="6.75" customHeight="1" x14ac:dyDescent="0.35"/>
    <row r="145" spans="1:19" ht="18" customHeight="1" x14ac:dyDescent="0.35">
      <c r="B145" s="44"/>
      <c r="C145" s="45" t="s">
        <v>97</v>
      </c>
      <c r="D145" s="44"/>
      <c r="E145" s="72">
        <f>SUM(E136:E143)</f>
        <v>4274516.1127700005</v>
      </c>
      <c r="F145" s="72">
        <f>SUM(F135:F143)</f>
        <v>2921442.2075499995</v>
      </c>
      <c r="G145" s="65">
        <f>+E145-F145</f>
        <v>1353073.905220001</v>
      </c>
      <c r="H145" s="62">
        <f>+G145/F145</f>
        <v>0.46315272016102121</v>
      </c>
    </row>
    <row r="146" spans="1:19" s="3" customFormat="1" ht="9.75" customHeight="1" x14ac:dyDescent="0.35">
      <c r="C146" s="20"/>
      <c r="E146" s="46"/>
      <c r="F146" s="47"/>
    </row>
    <row r="147" spans="1:19" x14ac:dyDescent="0.35">
      <c r="B147" s="44"/>
      <c r="C147" s="45" t="s">
        <v>98</v>
      </c>
      <c r="D147" s="44"/>
      <c r="E147" s="72">
        <f>+E130+E145</f>
        <v>5135874.1963800006</v>
      </c>
      <c r="F147" s="72">
        <f>+F130+F145</f>
        <v>3685518.9052199996</v>
      </c>
      <c r="G147" s="72">
        <f>+E147-F147</f>
        <v>1450355.291160001</v>
      </c>
      <c r="H147" s="62">
        <f>+G147/F147</f>
        <v>0.39352811054795689</v>
      </c>
    </row>
    <row r="148" spans="1:19" s="5" customFormat="1" ht="15.75" customHeight="1" x14ac:dyDescent="0.35">
      <c r="A148" s="3"/>
      <c r="B148" s="88" t="s">
        <v>99</v>
      </c>
      <c r="C148" s="88"/>
      <c r="D148" s="88"/>
      <c r="E148" s="88"/>
      <c r="F148" s="88"/>
      <c r="I148" s="3"/>
      <c r="J148" s="51"/>
      <c r="K148" s="51"/>
      <c r="L148" s="3"/>
      <c r="M148" s="3"/>
      <c r="N148" s="3"/>
      <c r="O148" s="3"/>
      <c r="P148" s="3"/>
      <c r="Q148" s="3"/>
      <c r="R148" s="3"/>
      <c r="S148" s="3"/>
    </row>
    <row r="149" spans="1:19" s="5" customFormat="1" x14ac:dyDescent="0.35">
      <c r="A149" s="3"/>
      <c r="B149" s="2"/>
      <c r="C149" s="1"/>
      <c r="D149" s="2"/>
      <c r="E149" s="48"/>
      <c r="F149" s="48"/>
      <c r="G149" s="48"/>
      <c r="I149" s="3"/>
      <c r="J149" s="51"/>
      <c r="K149" s="51"/>
      <c r="L149" s="3"/>
      <c r="M149" s="3"/>
      <c r="N149" s="3"/>
      <c r="O149" s="3"/>
      <c r="P149" s="3"/>
      <c r="Q149" s="3"/>
      <c r="R149" s="3"/>
      <c r="S149" s="3"/>
    </row>
    <row r="150" spans="1:19" s="5" customFormat="1" x14ac:dyDescent="0.35">
      <c r="A150" s="3"/>
      <c r="B150" s="2"/>
      <c r="C150" s="1"/>
      <c r="D150" s="2"/>
      <c r="E150" s="9"/>
      <c r="F150" s="9"/>
      <c r="I150" s="3"/>
      <c r="J150" s="51"/>
      <c r="K150" s="51"/>
      <c r="L150" s="3"/>
      <c r="M150" s="3"/>
      <c r="N150" s="3"/>
      <c r="O150" s="3"/>
      <c r="P150" s="3"/>
      <c r="Q150" s="3"/>
      <c r="R150" s="3"/>
      <c r="S150" s="3"/>
    </row>
    <row r="151" spans="1:19" s="5" customFormat="1" x14ac:dyDescent="0.35">
      <c r="A151" s="3"/>
      <c r="B151" s="2"/>
      <c r="C151" s="1"/>
      <c r="D151" s="2"/>
      <c r="E151" s="9"/>
      <c r="F151" s="9"/>
      <c r="G151" s="9"/>
      <c r="I151" s="3"/>
      <c r="J151" s="51"/>
      <c r="K151" s="51"/>
      <c r="L151" s="3"/>
      <c r="M151" s="3"/>
      <c r="N151" s="3"/>
      <c r="O151" s="3"/>
      <c r="P151" s="3"/>
      <c r="Q151" s="3"/>
      <c r="R151" s="3"/>
      <c r="S151" s="3"/>
    </row>
    <row r="152" spans="1:19" s="5" customFormat="1" x14ac:dyDescent="0.35">
      <c r="A152" s="3"/>
      <c r="B152" s="2"/>
      <c r="C152" s="1"/>
      <c r="D152" s="2"/>
      <c r="E152" s="53"/>
      <c r="F152" s="34"/>
      <c r="I152" s="3"/>
      <c r="J152" s="51"/>
      <c r="K152" s="51"/>
      <c r="L152" s="3"/>
      <c r="M152" s="3"/>
      <c r="N152" s="3"/>
      <c r="O152" s="3"/>
      <c r="P152" s="3"/>
      <c r="Q152" s="3"/>
      <c r="R152" s="3"/>
      <c r="S152" s="3"/>
    </row>
    <row r="153" spans="1:19" s="5" customFormat="1" x14ac:dyDescent="0.35">
      <c r="A153" s="51"/>
      <c r="B153" s="50"/>
      <c r="C153" s="21"/>
      <c r="D153" s="51"/>
      <c r="E153" s="9"/>
      <c r="F153" s="10"/>
      <c r="I153" s="3"/>
      <c r="J153" s="51"/>
      <c r="K153" s="51"/>
      <c r="L153" s="3"/>
      <c r="M153" s="3"/>
      <c r="N153" s="3"/>
      <c r="O153" s="3"/>
      <c r="P153" s="3"/>
      <c r="Q153" s="3"/>
      <c r="R153" s="3"/>
      <c r="S153" s="3"/>
    </row>
    <row r="154" spans="1:19" s="5" customFormat="1" x14ac:dyDescent="0.35">
      <c r="A154" s="51"/>
      <c r="B154" s="51"/>
      <c r="C154" s="21"/>
      <c r="D154" s="51"/>
      <c r="E154" s="9"/>
      <c r="F154" s="10"/>
      <c r="I154" s="3"/>
      <c r="J154" s="51"/>
      <c r="K154" s="51"/>
      <c r="L154" s="3"/>
      <c r="M154" s="3"/>
      <c r="N154" s="3"/>
      <c r="O154" s="3"/>
      <c r="P154" s="3"/>
      <c r="Q154" s="3"/>
      <c r="R154" s="3"/>
      <c r="S154" s="3"/>
    </row>
    <row r="155" spans="1:19" s="5" customFormat="1" x14ac:dyDescent="0.35">
      <c r="A155" s="51"/>
      <c r="B155" s="51"/>
      <c r="C155" s="21"/>
      <c r="D155" s="51"/>
      <c r="E155" s="9"/>
      <c r="F155" s="10"/>
      <c r="I155" s="3"/>
      <c r="J155" s="51"/>
      <c r="K155" s="51"/>
      <c r="L155" s="3"/>
      <c r="M155" s="3"/>
      <c r="N155" s="3"/>
      <c r="O155" s="3"/>
      <c r="P155" s="3"/>
      <c r="Q155" s="3"/>
      <c r="R155" s="3"/>
      <c r="S155" s="3"/>
    </row>
    <row r="156" spans="1:19" s="5" customFormat="1" x14ac:dyDescent="0.35">
      <c r="A156" s="51"/>
      <c r="B156" s="51"/>
      <c r="C156" s="21"/>
      <c r="D156" s="51"/>
      <c r="E156" s="9"/>
      <c r="F156" s="10"/>
      <c r="I156" s="3"/>
      <c r="J156" s="51"/>
      <c r="K156" s="51"/>
      <c r="L156" s="3"/>
      <c r="M156" s="3"/>
      <c r="N156" s="3"/>
      <c r="O156" s="3"/>
      <c r="P156" s="3"/>
      <c r="Q156" s="3"/>
      <c r="R156" s="3"/>
      <c r="S156" s="3"/>
    </row>
    <row r="157" spans="1:19" s="5" customFormat="1" x14ac:dyDescent="0.35">
      <c r="A157" s="51"/>
      <c r="B157" s="49"/>
      <c r="C157" s="51"/>
      <c r="D157" s="51"/>
      <c r="E157" s="9"/>
      <c r="F157" s="10"/>
      <c r="I157" s="3"/>
      <c r="J157" s="51"/>
      <c r="K157" s="51"/>
      <c r="L157" s="3"/>
      <c r="M157" s="3"/>
      <c r="N157" s="3"/>
      <c r="O157" s="3"/>
      <c r="P157" s="3"/>
      <c r="Q157" s="3"/>
      <c r="R157" s="3"/>
      <c r="S157" s="3"/>
    </row>
    <row r="158" spans="1:19" s="5" customFormat="1" x14ac:dyDescent="0.35">
      <c r="A158" s="51"/>
      <c r="B158" s="49"/>
      <c r="C158" s="51"/>
      <c r="D158" s="51"/>
      <c r="E158" s="9"/>
      <c r="F158" s="10"/>
      <c r="I158" s="3"/>
      <c r="J158" s="51"/>
      <c r="K158" s="51"/>
      <c r="L158" s="3"/>
      <c r="M158" s="3"/>
      <c r="N158" s="3"/>
      <c r="O158" s="3"/>
      <c r="P158" s="3"/>
      <c r="Q158" s="3"/>
      <c r="R158" s="3"/>
      <c r="S158" s="3"/>
    </row>
    <row r="159" spans="1:19" s="5" customFormat="1" x14ac:dyDescent="0.35">
      <c r="A159" s="51"/>
      <c r="B159" s="49"/>
      <c r="C159" s="51"/>
      <c r="D159" s="51"/>
      <c r="E159" s="9"/>
      <c r="F159" s="10"/>
      <c r="I159" s="3"/>
      <c r="J159" s="51"/>
      <c r="K159" s="51"/>
      <c r="L159" s="3"/>
      <c r="M159" s="3"/>
      <c r="N159" s="3"/>
      <c r="O159" s="3"/>
      <c r="P159" s="3"/>
      <c r="Q159" s="3"/>
      <c r="R159" s="3"/>
      <c r="S159" s="3"/>
    </row>
    <row r="160" spans="1:19" s="5" customFormat="1" x14ac:dyDescent="0.35">
      <c r="A160" s="51"/>
      <c r="B160" s="49"/>
      <c r="C160" s="51"/>
      <c r="D160" s="51"/>
      <c r="E160" s="9"/>
      <c r="F160" s="10"/>
      <c r="I160" s="3"/>
      <c r="J160" s="51"/>
      <c r="K160" s="51"/>
      <c r="L160" s="3"/>
      <c r="M160" s="3"/>
      <c r="N160" s="3"/>
      <c r="O160" s="3"/>
      <c r="P160" s="3"/>
      <c r="Q160" s="3"/>
      <c r="R160" s="3"/>
      <c r="S160" s="3"/>
    </row>
    <row r="163" spans="1:19" s="5" customFormat="1" x14ac:dyDescent="0.35">
      <c r="A163" s="51"/>
      <c r="B163" s="86"/>
      <c r="C163" s="86"/>
      <c r="D163" s="86"/>
      <c r="E163" s="86"/>
      <c r="F163" s="86"/>
      <c r="I163" s="3"/>
      <c r="J163" s="51"/>
      <c r="K163" s="51"/>
      <c r="L163" s="3"/>
      <c r="M163" s="3"/>
      <c r="N163" s="3"/>
      <c r="O163" s="3"/>
      <c r="P163" s="3"/>
      <c r="Q163" s="3"/>
      <c r="R163" s="3"/>
      <c r="S163" s="3"/>
    </row>
    <row r="164" spans="1:19" s="5" customFormat="1" x14ac:dyDescent="0.35">
      <c r="B164" s="87"/>
      <c r="C164" s="87"/>
      <c r="D164" s="87"/>
      <c r="E164" s="87"/>
      <c r="F164" s="87"/>
      <c r="I164" s="3"/>
      <c r="J164" s="51"/>
      <c r="K164" s="51"/>
      <c r="L164" s="3"/>
      <c r="M164" s="3"/>
      <c r="N164" s="3"/>
      <c r="O164" s="3"/>
      <c r="P164" s="3"/>
      <c r="Q164" s="3"/>
      <c r="R164" s="3"/>
      <c r="S164" s="3"/>
    </row>
    <row r="165" spans="1:19" s="5" customFormat="1" x14ac:dyDescent="0.35">
      <c r="B165" s="87"/>
      <c r="C165" s="87"/>
      <c r="D165" s="87"/>
      <c r="E165" s="87"/>
      <c r="F165" s="87"/>
      <c r="I165" s="3"/>
      <c r="J165" s="51"/>
      <c r="K165" s="51"/>
      <c r="L165" s="3"/>
      <c r="M165" s="3"/>
      <c r="N165" s="3"/>
      <c r="O165" s="3"/>
      <c r="P165" s="3"/>
      <c r="Q165" s="3"/>
      <c r="R165" s="3"/>
      <c r="S165" s="3"/>
    </row>
  </sheetData>
  <protectedRanges>
    <protectedRange algorithmName="SHA-512" hashValue="4imO1TOU3cbM4njnGQpo2A016bqfFEMHSq5Knl4GNxLuvTpHkGJ0RUYf0RBqSdnPipbD1waJKWMemv+OgBLNFg==" saltValue="Wt8Jl9bJBJjtqjlRs2YXDg==" spinCount="100000" sqref="E67:F67" name="Rango1_13"/>
  </protectedRanges>
  <mergeCells count="13">
    <mergeCell ref="G7:G8"/>
    <mergeCell ref="H7:H8"/>
    <mergeCell ref="B2:F2"/>
    <mergeCell ref="B3:F3"/>
    <mergeCell ref="B4:F4"/>
    <mergeCell ref="B5:F5"/>
    <mergeCell ref="B88:D88"/>
    <mergeCell ref="B163:F163"/>
    <mergeCell ref="B164:F164"/>
    <mergeCell ref="B165:F165"/>
    <mergeCell ref="B7:D8"/>
    <mergeCell ref="B132:D133"/>
    <mergeCell ref="B148:F148"/>
  </mergeCells>
  <printOptions horizontalCentered="1" verticalCentered="1"/>
  <pageMargins left="0" right="0" top="0" bottom="0" header="0" footer="0"/>
  <pageSetup scale="84" firstPageNumber="0" orientation="portrait" r:id="rId1"/>
  <headerFooter alignWithMargins="0"/>
  <ignoredErrors>
    <ignoredError sqref="F122 E93:F93 E95:F96 E59:F59 E18:F29 F39 E10:F11 E14:F15 E31:F35 E37:F38 E98:F105 E44:E56 E90 E14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150</vt:i4>
      </vt:variant>
    </vt:vector>
  </HeadingPairs>
  <TitlesOfParts>
    <vt:vector size="151" baseType="lpstr">
      <vt:lpstr>BG1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Rodríguez López Yilania</cp:lastModifiedBy>
  <cp:lastPrinted>2024-09-11T19:02:45Z</cp:lastPrinted>
  <dcterms:created xsi:type="dcterms:W3CDTF">2022-02-21T21:24:29Z</dcterms:created>
  <dcterms:modified xsi:type="dcterms:W3CDTF">2024-09-11T19:06:11Z</dcterms:modified>
</cp:coreProperties>
</file>