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2 diciembre 2024/12 diciembre 2024/"/>
    </mc:Choice>
  </mc:AlternateContent>
  <xr:revisionPtr revIDLastSave="0" documentId="8_{3A1756B1-AEDD-45EC-B04A-AFB81AC7D25A}" xr6:coauthVersionLast="47" xr6:coauthVersionMax="47" xr10:uidLastSave="{00000000-0000-0000-0000-000000000000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G90" i="2"/>
  <c r="H105" i="2"/>
  <c r="I105" i="2"/>
  <c r="G139" i="2" l="1"/>
  <c r="G137" i="2"/>
  <c r="F139" i="2"/>
  <c r="F137" i="2"/>
  <c r="F146" i="2" s="1"/>
  <c r="H144" i="2"/>
  <c r="I144" i="2" s="1"/>
  <c r="G146" i="2" l="1"/>
  <c r="G135" i="2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F90" i="2"/>
  <c r="H67" i="2"/>
  <c r="I67" i="2" s="1"/>
  <c r="G58" i="2"/>
  <c r="F58" i="2"/>
  <c r="H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H12" i="2"/>
  <c r="I12" i="2" s="1"/>
  <c r="H146" i="2"/>
  <c r="I146" i="2" s="1"/>
  <c r="H91" i="2"/>
  <c r="I91" i="2" s="1"/>
  <c r="F110" i="2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06" i="2"/>
  <c r="F22" i="2"/>
  <c r="F118" i="2" l="1"/>
  <c r="F123" i="2"/>
  <c r="G22" i="2"/>
  <c r="H22" i="2" s="1"/>
  <c r="I22" i="2" s="1"/>
  <c r="G35" i="2"/>
  <c r="F35" i="2"/>
  <c r="H35" i="2" s="1"/>
  <c r="I35" i="2" s="1"/>
  <c r="G123" i="2"/>
  <c r="G120" i="2"/>
  <c r="G106" i="2"/>
  <c r="G99" i="2"/>
  <c r="H99" i="2" s="1"/>
  <c r="I99" i="2" s="1"/>
  <c r="G77" i="2"/>
  <c r="H59" i="2"/>
  <c r="I59" i="2" s="1"/>
  <c r="G82" i="2" l="1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<sst xmlns="http://schemas.openxmlformats.org/spreadsheetml/2006/main" count="1429" uniqueCount="993">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</sst>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left" indent="4"/>
    </xf>
    <xf numFmtId="0" fontId="4" fillId="3" borderId="0" xfId="0" applyFont="1" applyFill="1" applyAlignment="1">
      <alignment vertical="top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left" wrapText="1" indent="4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9" fontId="7" fillId="2" borderId="0" xfId="2" applyFont="1" applyFill="1" applyBorder="1"/>
    <xf numFmtId="165" fontId="6" fillId="0" borderId="0" xfId="1" applyNumberFormat="1" applyFont="1" applyBorder="1" applyAlignment="1">
      <alignment horizontal="left" indent="4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wrapText="1"/>
    </xf>
    <xf numFmtId="165" fontId="8" fillId="0" borderId="0" xfId="1" applyNumberFormat="1" applyFont="1" applyBorder="1" applyAlignment="1">
      <alignment horizontal="left" indent="4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5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wrapText="1" indent="4"/>
    </xf>
    <xf numFmtId="165" fontId="5" fillId="0" borderId="0" xfId="0" applyNumberFormat="1" applyFont="1" applyAlignment="1">
      <alignment horizontal="left" wrapText="1" indent="1"/>
    </xf>
    <xf numFmtId="165" fontId="5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indent="4"/>
    </xf>
    <xf numFmtId="165" fontId="6" fillId="0" borderId="0" xfId="0" applyNumberFormat="1" applyFont="1"/>
    <xf numFmtId="165" fontId="4" fillId="2" borderId="0" xfId="0" applyNumberFormat="1" applyFont="1" applyFill="1" applyAlignment="1">
      <alignment horizontal="right" wrapText="1"/>
    </xf>
    <xf numFmtId="0" fontId="5" fillId="3" borderId="0" xfId="0" applyFont="1" applyFill="1"/>
    <xf numFmtId="0" fontId="4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6" fontId="8" fillId="4" borderId="0" xfId="1" applyNumberFormat="1" applyFont="1" applyFill="1" applyBorder="1" applyAlignment="1">
      <alignment horizontal="right"/>
    </xf>
    <xf numFmtId="165" fontId="8" fillId="3" borderId="0" xfId="0" applyNumberFormat="1" applyFont="1" applyFill="1" applyAlignment="1">
      <alignment horizontal="right" vertical="top" wrapText="1" indent="1"/>
    </xf>
    <xf numFmtId="9" fontId="8" fillId="0" borderId="0" xfId="2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6" fillId="0" borderId="0" xfId="2" applyFont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9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37" fontId="5" fillId="2" borderId="0" xfId="0" applyNumberFormat="1" applyFont="1" applyFill="1" applyAlignment="1">
      <alignment horizontal="right" indent="1"/>
    </xf>
    <xf numFmtId="9" fontId="8" fillId="3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left" indent="3"/>
    </xf>
    <xf numFmtId="165" fontId="4" fillId="3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left" indent="3"/>
    </xf>
    <xf numFmtId="9" fontId="8" fillId="4" borderId="0" xfId="2" applyFont="1" applyFill="1" applyBorder="1" applyAlignment="1">
      <alignment horizontal="center"/>
    </xf>
    <xf numFmtId="9" fontId="6" fillId="2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165" fontId="5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vertical="center"/>
    </xf>
    <xf numFmtId="9" fontId="5" fillId="2" borderId="0" xfId="2" applyFont="1" applyFill="1" applyBorder="1"/>
    <xf numFmtId="3" fontId="5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wrapText="1" indent="4"/>
    </xf>
    <xf numFmtId="3" fontId="4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6" fillId="2" borderId="0" xfId="2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4" applyAlignment="1">
      <alignment horizontal="left"/>
    </xf>
    <xf numFmtId="0" fontId="17" fillId="6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4" fontId="15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15" fillId="5" borderId="0" xfId="0" applyNumberFormat="1" applyFont="1" applyFill="1" applyAlignment="1">
      <alignment horizontal="right" wrapText="1"/>
    </xf>
    <xf numFmtId="0" fontId="0" fillId="5" borderId="0" xfId="0" applyFill="1"/>
    <xf numFmtId="0" fontId="12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7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wrapText="1"/>
    </xf>
    <xf numFmtId="0" fontId="0" fillId="0" borderId="1" xfId="0" applyBorder="1"/>
    <xf numFmtId="0" fontId="15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6" fillId="5" borderId="0" xfId="0" applyFont="1" applyFill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3" fillId="0" borderId="1" xfId="0" applyFont="1" applyBorder="1"/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right" indent="4"/>
    </xf>
    <xf numFmtId="165" fontId="4" fillId="2" borderId="0" xfId="0" applyNumberFormat="1" applyFont="1" applyFill="1" applyAlignment="1">
      <alignment horizontal="right" indent="2"/>
    </xf>
  </cellXfs>
  <cellStyles count="5">
    <cellStyle name="Millares 2" xfId="1" xr:uid="{4681B332-13C6-4A94-B4D3-FA77DDF70220}"/>
    <cellStyle name="Normal" xfId="0" builtinId="0"/>
    <cellStyle name="Normal 2" xfId="4" xr:uid="{897E5A29-FBE3-4D73-B422-93CD0149EC91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57" zoomScale="85" zoomScaleNormal="85" zoomScaleSheetLayoutView="110" workbookViewId="0">
      <selection activeCell="C5" sqref="C5:G5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1" t="s">
        <v>0</v>
      </c>
      <c r="D2" s="101"/>
      <c r="E2" s="101"/>
      <c r="F2" s="101"/>
      <c r="G2" s="101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1" t="s">
        <v>100</v>
      </c>
      <c r="D3" s="101"/>
      <c r="E3" s="101"/>
      <c r="F3" s="101"/>
      <c r="G3" s="101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1" t="s">
        <v>992</v>
      </c>
      <c r="D4" s="101"/>
      <c r="E4" s="101"/>
      <c r="F4" s="101"/>
      <c r="G4" s="101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1" t="s">
        <v>1</v>
      </c>
      <c r="D5" s="101"/>
      <c r="E5" s="101"/>
      <c r="F5" s="101"/>
      <c r="G5" s="101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45657</v>
      </c>
      <c r="G6" s="7">
        <v>45291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2" t="s">
        <v>3</v>
      </c>
      <c r="D7" s="102"/>
      <c r="E7" s="102"/>
      <c r="F7" s="12"/>
      <c r="G7" s="13"/>
      <c r="H7" s="99"/>
      <c r="I7" s="100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2"/>
      <c r="D8" s="102"/>
      <c r="E8" s="102"/>
      <c r="F8" s="12"/>
      <c r="G8" s="13"/>
      <c r="H8" s="99"/>
      <c r="I8" s="100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136442.94</v>
      </c>
      <c r="G10" s="43">
        <f>SUM(G12:G15)</f>
        <v>543712.17999999993</v>
      </c>
      <c r="H10" s="57">
        <f>+F10-G10</f>
        <v>-407269.23999999993</v>
      </c>
      <c r="I10" s="58">
        <f>+H10/G10</f>
        <v>-0.74905300079906245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4951.5</v>
      </c>
      <c r="G12" s="78">
        <v>9756.4699999999993</v>
      </c>
      <c r="H12" s="59">
        <f>+F12-G12</f>
        <v>-4804.9699999999993</v>
      </c>
      <c r="I12" s="58">
        <f t="shared" si="1"/>
        <v>-0.49249062417042228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131491.44</v>
      </c>
      <c r="G13" s="78">
        <v>533955.71</v>
      </c>
      <c r="H13" s="59">
        <f>+F13-G13</f>
        <v>-402464.26999999996</v>
      </c>
      <c r="I13" s="58">
        <f t="shared" si="1"/>
        <v>-0.75374092356836109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3656411.66</v>
      </c>
      <c r="G16" s="80">
        <f>SUM(G17:G19)</f>
        <v>2205000</v>
      </c>
      <c r="H16" s="57">
        <f>+F16-G16</f>
        <v>1451411.6600000001</v>
      </c>
      <c r="I16" s="58">
        <f t="shared" si="1"/>
        <v>0.65823658049886624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78">
        <v>3656411.66</v>
      </c>
      <c r="G17" s="78">
        <v>2205000</v>
      </c>
      <c r="H17" s="59">
        <f>+F17-G17</f>
        <v>1451411.6600000001</v>
      </c>
      <c r="I17" s="58">
        <f t="shared" si="1"/>
        <v>0.65823658049886624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54267.89</v>
      </c>
      <c r="G22" s="80">
        <f>SUM(G30)</f>
        <v>42848.91</v>
      </c>
      <c r="H22" s="57">
        <f>+F22-G22</f>
        <v>11418.979999999996</v>
      </c>
      <c r="I22" s="58">
        <f t="shared" si="1"/>
        <v>0.26649406017562627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78">
        <v>54267.89</v>
      </c>
      <c r="G30" s="78">
        <v>42848.91</v>
      </c>
      <c r="H30" s="59">
        <f>+F30-G30</f>
        <v>11418.979999999996</v>
      </c>
      <c r="I30" s="58">
        <f t="shared" si="1"/>
        <v>0.26649406017562627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26332.32</v>
      </c>
      <c r="G35" s="14">
        <f t="shared" ref="G35" si="3">SUM(G36)</f>
        <v>21179.27</v>
      </c>
      <c r="H35" s="57">
        <f>+F35-G35</f>
        <v>5153.0499999999993</v>
      </c>
      <c r="I35" s="58">
        <f t="shared" si="1"/>
        <v>0.24330630847994283</v>
      </c>
    </row>
    <row r="36" spans="1:12" ht="17" customHeight="1" x14ac:dyDescent="0.35">
      <c r="A36" s="84" t="s">
        <v>885</v>
      </c>
      <c r="E36" s="81" t="s">
        <v>30</v>
      </c>
      <c r="F36" s="78">
        <v>26332.32</v>
      </c>
      <c r="G36" s="78">
        <v>21179.27</v>
      </c>
      <c r="H36" s="59">
        <f>+F36-G36</f>
        <v>5153.0499999999993</v>
      </c>
      <c r="I36" s="58">
        <f t="shared" si="1"/>
        <v>0.24330630847994283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255816.57</v>
      </c>
      <c r="G39" s="14">
        <f>SUM(G40:G41)</f>
        <v>302329.91000000003</v>
      </c>
      <c r="H39" s="57">
        <f>+F39-G39</f>
        <v>-46513.340000000026</v>
      </c>
      <c r="I39" s="58">
        <f t="shared" si="1"/>
        <v>-0.15384961415163992</v>
      </c>
    </row>
    <row r="40" spans="1:12" ht="15.75" customHeight="1" x14ac:dyDescent="0.35">
      <c r="A40" s="87" t="s">
        <v>792</v>
      </c>
      <c r="E40" s="3" t="s">
        <v>34</v>
      </c>
      <c r="F40" s="78">
        <v>5576.93</v>
      </c>
      <c r="G40" s="78">
        <v>3499.53</v>
      </c>
      <c r="H40" s="59">
        <f>+F40-G40</f>
        <v>2077.4</v>
      </c>
      <c r="I40" s="58">
        <f t="shared" si="1"/>
        <v>0.59362257217397763</v>
      </c>
    </row>
    <row r="41" spans="1:12" x14ac:dyDescent="0.35">
      <c r="A41" s="84" t="s">
        <v>764</v>
      </c>
      <c r="E41" s="50" t="s">
        <v>35</v>
      </c>
      <c r="F41" s="78">
        <v>250239.64</v>
      </c>
      <c r="G41" s="78">
        <v>298830.38</v>
      </c>
      <c r="H41" s="59">
        <f>+F41-G41</f>
        <v>-48590.739999999991</v>
      </c>
      <c r="I41" s="58">
        <f t="shared" si="1"/>
        <v>-0.16260307937901089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4129271.38</v>
      </c>
      <c r="G43" s="26">
        <f>+G10+G16+G22+G35+G39</f>
        <v>3115070.27</v>
      </c>
      <c r="H43" s="64">
        <f>+F43-G43</f>
        <v>1014201.1099999999</v>
      </c>
      <c r="I43" s="61">
        <f>+H43/G43</f>
        <v>0.32557888653985317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0</v>
      </c>
      <c r="H57" s="57">
        <f>+F57-G57</f>
        <v>57136.49</v>
      </c>
      <c r="I57" s="62">
        <v>1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78">
        <f>+VLOOKUP(A58,'Balance General'!$A$14:$C$481,3,0)</f>
        <v>57136.49</v>
      </c>
      <c r="G58" s="78">
        <f>+VLOOKUP(A58,'Balance General'!$A$10:$D$481,4,0)</f>
        <v>0</v>
      </c>
      <c r="H58" s="59">
        <f>+F58-G58</f>
        <v>57136.49</v>
      </c>
      <c r="I58" s="62">
        <v>1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1130878.29</v>
      </c>
      <c r="G59" s="14">
        <f>SUM(G60:G67)</f>
        <v>784505.98</v>
      </c>
      <c r="H59" s="57">
        <f>+F59-G59</f>
        <v>346372.31000000006</v>
      </c>
      <c r="I59" s="62">
        <f>+H59/G59</f>
        <v>0.44151646874635686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78">
        <v>841781.4</v>
      </c>
      <c r="G60" s="78">
        <v>549866.63</v>
      </c>
      <c r="H60" s="59">
        <f>+F60-G60</f>
        <v>291914.77</v>
      </c>
      <c r="I60" s="62">
        <f>+H60/G60</f>
        <v>0.53088286154044306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5">+F61-G61</f>
        <v>0</v>
      </c>
      <c r="I61" s="62" t="e">
        <f t="shared" ref="I61:I80" si="6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5"/>
        <v>0</v>
      </c>
      <c r="I62" s="62" t="e">
        <f t="shared" si="6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5"/>
        <v>0</v>
      </c>
      <c r="I63" s="62" t="e">
        <f t="shared" si="6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5"/>
        <v>0</v>
      </c>
      <c r="I64" s="62" t="e">
        <f t="shared" si="6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5"/>
        <v>0</v>
      </c>
      <c r="I65" s="62" t="e">
        <f t="shared" si="6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5"/>
        <v>0</v>
      </c>
      <c r="I66" s="62" t="e">
        <f t="shared" si="6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78">
        <v>289096.89</v>
      </c>
      <c r="G67" s="78">
        <v>234639.35</v>
      </c>
      <c r="H67" s="59">
        <f>+F67-G67</f>
        <v>54457.540000000008</v>
      </c>
      <c r="I67" s="62">
        <f>+H67/G67</f>
        <v>0.23209039745464691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6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6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6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6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6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6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6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6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6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7">+F77-G77</f>
        <v>0</v>
      </c>
      <c r="I77" s="62" t="e">
        <f t="shared" si="6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7"/>
        <v>0</v>
      </c>
      <c r="I78" s="62" t="e">
        <f t="shared" si="6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7"/>
        <v>0</v>
      </c>
      <c r="I79" s="62" t="e">
        <f t="shared" si="6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7"/>
        <v>0</v>
      </c>
      <c r="I80" s="62" t="e">
        <f t="shared" si="6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1188014.78</v>
      </c>
      <c r="G82" s="26">
        <f>+G77+G59+G57</f>
        <v>784505.98</v>
      </c>
      <c r="H82" s="64">
        <f>+F82-G82</f>
        <v>403508.80000000005</v>
      </c>
      <c r="I82" s="61">
        <f>+H82/G82</f>
        <v>0.51434764079172479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5317286.16</v>
      </c>
      <c r="G84" s="26">
        <f>+G82+G43</f>
        <v>3899576.25</v>
      </c>
      <c r="H84" s="64">
        <f>+F84-G84</f>
        <v>1417709.9100000001</v>
      </c>
      <c r="I84" s="61">
        <f>+H84/G84</f>
        <v>0.36355486317263319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45657</v>
      </c>
      <c r="G87" s="7">
        <f>+G6</f>
        <v>45291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2" t="s">
        <v>57</v>
      </c>
      <c r="D88" s="102"/>
      <c r="E88" s="102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SUM(F91:F98)</f>
        <v>332917.02</v>
      </c>
      <c r="G90" s="35">
        <f>+G91+PC_Deudas_DeudaSocialFiscal_Ant+G105</f>
        <v>318640.24</v>
      </c>
      <c r="H90" s="57">
        <f>+F90-G90</f>
        <v>14276.780000000028</v>
      </c>
      <c r="I90" s="68">
        <f>+H90/G90</f>
        <v>4.4805326533773726E-2</v>
      </c>
    </row>
    <row r="91" spans="1:10" x14ac:dyDescent="0.35">
      <c r="A91" s="87" t="s">
        <v>325</v>
      </c>
      <c r="E91" s="50" t="s">
        <v>60</v>
      </c>
      <c r="F91" s="78">
        <v>86911.57</v>
      </c>
      <c r="G91" s="78">
        <v>87018.1</v>
      </c>
      <c r="H91" s="59">
        <f>+F91-G91</f>
        <v>-106.52999999999884</v>
      </c>
      <c r="I91" s="68">
        <f t="shared" ref="I91:I112" si="8">+H91/G91</f>
        <v>-1.224228062897246E-3</v>
      </c>
    </row>
    <row r="92" spans="1:10" x14ac:dyDescent="0.35">
      <c r="A92" s="87" t="s">
        <v>263</v>
      </c>
      <c r="E92" s="50" t="s">
        <v>61</v>
      </c>
      <c r="F92" s="78">
        <v>246005.45</v>
      </c>
      <c r="G92" s="78">
        <v>230964.89</v>
      </c>
      <c r="H92" s="59">
        <f>+F92-G92</f>
        <v>15040.559999999998</v>
      </c>
      <c r="I92" s="68">
        <f t="shared" si="8"/>
        <v>6.5120547109995791E-2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9">+F93-G93</f>
        <v>0</v>
      </c>
      <c r="I93" s="68" t="e">
        <f t="shared" si="8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8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9"/>
        <v>0</v>
      </c>
      <c r="I95" s="68" t="e">
        <f t="shared" si="8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9"/>
        <v>0</v>
      </c>
      <c r="I96" s="68" t="e">
        <f t="shared" si="8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9"/>
        <v>0</v>
      </c>
      <c r="I97" s="68" t="e">
        <f t="shared" si="8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9"/>
        <v>0</v>
      </c>
      <c r="I98" s="68" t="e">
        <f t="shared" si="8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9"/>
        <v>#REF!</v>
      </c>
      <c r="I99" s="68" t="e">
        <f t="shared" si="8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9"/>
        <v>0</v>
      </c>
      <c r="I100" s="68" t="e">
        <f t="shared" si="8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9"/>
        <v>0</v>
      </c>
      <c r="I101" s="68" t="e">
        <f t="shared" si="8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9"/>
        <v>0</v>
      </c>
      <c r="I102" s="68" t="e">
        <f t="shared" si="8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9"/>
        <v>0</v>
      </c>
      <c r="I103" s="68" t="e">
        <f t="shared" si="8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9"/>
        <v>0</v>
      </c>
      <c r="I104" s="68" t="e">
        <f t="shared" si="8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2.75" customHeight="1" x14ac:dyDescent="0.35">
      <c r="A105" s="83"/>
      <c r="C105" s="50"/>
      <c r="D105" s="50"/>
      <c r="E105" s="50" t="s">
        <v>991</v>
      </c>
      <c r="F105" s="15">
        <v>0</v>
      </c>
      <c r="G105" s="36">
        <v>657.25</v>
      </c>
      <c r="H105" s="59">
        <f t="shared" si="9"/>
        <v>-657.25</v>
      </c>
      <c r="I105" s="68">
        <f t="shared" si="8"/>
        <v>-1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40130.18</v>
      </c>
      <c r="G106" s="14">
        <f>+G108+G107+PC_FondTercGar_OtrosFondTer_Ant</f>
        <v>24188.29</v>
      </c>
      <c r="H106" s="57">
        <f>+F106-G106</f>
        <v>15941.89</v>
      </c>
      <c r="I106" s="68">
        <f t="shared" si="8"/>
        <v>0.65907470102268495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20209.43</v>
      </c>
      <c r="G107" s="78">
        <v>17227.740000000002</v>
      </c>
      <c r="H107" s="59">
        <f>+F107-G107</f>
        <v>2981.6899999999987</v>
      </c>
      <c r="I107" s="68">
        <f>+H107/G107</f>
        <v>0.17307493612046609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19920.75</v>
      </c>
      <c r="G108" s="78">
        <v>6960.55</v>
      </c>
      <c r="H108" s="59">
        <f>+F108-G108</f>
        <v>12960.2</v>
      </c>
      <c r="I108" s="68">
        <f>+H108/G108</f>
        <v>1.8619505642513883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9"/>
        <v>0</v>
      </c>
      <c r="I109" s="68" t="e">
        <f t="shared" si="8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188089.72999999998</v>
      </c>
      <c r="G110" s="14">
        <f>+G111+PC_ProvReservTec_ReservTec_Ant</f>
        <v>166564.45000000001</v>
      </c>
      <c r="H110" s="57">
        <f>+F110-G110</f>
        <v>21525.27999999997</v>
      </c>
      <c r="I110" s="68">
        <f t="shared" si="8"/>
        <v>0.12923093733386667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144720.79999999999</v>
      </c>
      <c r="G111" s="78">
        <v>126026.64</v>
      </c>
      <c r="H111" s="59">
        <f>+F111-G111</f>
        <v>18694.159999999989</v>
      </c>
      <c r="I111" s="68">
        <f t="shared" si="8"/>
        <v>0.14833498695196498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43368.93</v>
      </c>
      <c r="G112" s="78">
        <v>40537.81</v>
      </c>
      <c r="H112" s="59">
        <f>+F112-G112</f>
        <v>2831.1200000000026</v>
      </c>
      <c r="I112" s="68">
        <f t="shared" si="8"/>
        <v>6.9838997222592999E-2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0">+F113-G113</f>
        <v>0</v>
      </c>
      <c r="I113" s="62" t="e">
        <f t="shared" ref="I113" si="11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0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0"/>
        <v>0</v>
      </c>
      <c r="I115" s="56" t="e">
        <f t="shared" ref="I115:I122" si="12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0"/>
        <v>0</v>
      </c>
      <c r="I116" s="56" t="e">
        <f t="shared" si="12"/>
        <v>#DIV/0!</v>
      </c>
    </row>
    <row r="117" spans="1:20" ht="4.5" hidden="1" customHeight="1" x14ac:dyDescent="0.35">
      <c r="F117" s="15"/>
      <c r="H117" s="57">
        <f t="shared" si="10"/>
        <v>0</v>
      </c>
      <c r="I117" s="56" t="e">
        <f t="shared" si="12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561136.92999999993</v>
      </c>
      <c r="G118" s="26">
        <f>+G110+G106+G90</f>
        <v>509392.98</v>
      </c>
      <c r="H118" s="64">
        <f>+F118-G118</f>
        <v>51743.949999999953</v>
      </c>
      <c r="I118" s="61">
        <f>+H118/G118</f>
        <v>0.10157962914997368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7"/>
        <v>0</v>
      </c>
      <c r="I122" s="62" t="e">
        <f t="shared" si="12"/>
        <v>#DIV/0!</v>
      </c>
    </row>
    <row r="123" spans="1:20" x14ac:dyDescent="0.35">
      <c r="D123" s="49" t="s">
        <v>77</v>
      </c>
      <c r="F123" s="14">
        <f>SUM(F124:F128)</f>
        <v>248897.97</v>
      </c>
      <c r="G123" s="14">
        <f>SUM(G124:G125)</f>
        <v>200546.64</v>
      </c>
      <c r="H123" s="57">
        <f>+F123-G123</f>
        <v>48351.329999999987</v>
      </c>
      <c r="I123" s="68">
        <f>+H123/G123</f>
        <v>0.24109768181606026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248897.97</v>
      </c>
      <c r="G125" s="78">
        <v>200546.64</v>
      </c>
      <c r="H125" s="59">
        <f>+F125-G125</f>
        <v>48351.329999999987</v>
      </c>
      <c r="I125" s="68">
        <f>+H125/G125</f>
        <v>0.24109768181606026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7"/>
        <v>0</v>
      </c>
      <c r="I127" s="68" t="e">
        <f t="shared" ref="I127" si="13">+H127/G127</f>
        <v>#DIV/0!</v>
      </c>
    </row>
    <row r="128" spans="1:20" ht="15.75" hidden="1" customHeight="1" x14ac:dyDescent="0.35">
      <c r="F128" s="15"/>
      <c r="H128" s="63">
        <f t="shared" si="7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248897.97</v>
      </c>
      <c r="G129" s="26">
        <f>+G123+G120</f>
        <v>200546.64</v>
      </c>
      <c r="H129" s="64">
        <f>+F129-G129</f>
        <v>48351.329999999987</v>
      </c>
      <c r="I129" s="61">
        <f>+H129/G129</f>
        <v>0.24109768181606026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810034.89999999991</v>
      </c>
      <c r="G131" s="26">
        <f>+G129+G118</f>
        <v>709939.62</v>
      </c>
      <c r="H131" s="64">
        <f>+F131-G131</f>
        <v>100095.27999999991</v>
      </c>
      <c r="I131" s="61">
        <f>+H131/G131</f>
        <v>0.14099125781992547</v>
      </c>
      <c r="J131" s="73"/>
    </row>
    <row r="132" spans="1:10" ht="5.25" customHeight="1" x14ac:dyDescent="0.35"/>
    <row r="133" spans="1:10" ht="15" customHeight="1" x14ac:dyDescent="0.35">
      <c r="C133" s="102" t="s">
        <v>88</v>
      </c>
      <c r="D133" s="102"/>
      <c r="E133" s="102"/>
      <c r="G133" s="42"/>
      <c r="H133" s="63"/>
      <c r="I133" s="56"/>
    </row>
    <row r="134" spans="1:10" ht="3" customHeight="1" x14ac:dyDescent="0.35">
      <c r="C134" s="102"/>
      <c r="D134" s="102"/>
      <c r="E134" s="102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3538719.2199999997</v>
      </c>
      <c r="G135" s="14">
        <f>SUM(G136:G141)</f>
        <v>2209591.31</v>
      </c>
      <c r="H135" s="57">
        <f>+F135-G135</f>
        <v>1329127.9099999997</v>
      </c>
      <c r="I135" s="62">
        <f>+H135/G135</f>
        <v>0.60152658275977722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4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5">+F138-G138</f>
        <v>0</v>
      </c>
      <c r="I138" s="62" t="e">
        <f t="shared" si="14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f>+VLOOKUP(A139,'Balance General'!$A$617:$D$648,4,0)</f>
        <v>99466.91</v>
      </c>
      <c r="H139" s="59">
        <f t="shared" si="15"/>
        <v>283590</v>
      </c>
      <c r="I139" s="62">
        <f>+H139/G139</f>
        <v>2.8510989232499533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5"/>
        <v>0</v>
      </c>
      <c r="I140" s="62" t="e">
        <f t="shared" si="14"/>
        <v>#DIV/0!</v>
      </c>
    </row>
    <row r="141" spans="1:10" x14ac:dyDescent="0.35">
      <c r="A141" s="90" t="s">
        <v>127</v>
      </c>
      <c r="E141" s="50" t="s">
        <v>94</v>
      </c>
      <c r="F141" s="78">
        <v>2853036.88</v>
      </c>
      <c r="G141" s="78">
        <v>1807498.97</v>
      </c>
      <c r="H141" s="59">
        <f t="shared" si="15"/>
        <v>1045537.9099999999</v>
      </c>
      <c r="I141" s="62">
        <f>+H141/G141</f>
        <v>0.57844453986051225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968532.06</v>
      </c>
      <c r="G144" s="26">
        <v>980045.32</v>
      </c>
      <c r="H144" s="64">
        <f>+F144-G144</f>
        <v>-11513.259999999893</v>
      </c>
      <c r="I144" s="61">
        <f>+H144/G144</f>
        <v>-1.1747681219476558E-2</v>
      </c>
    </row>
    <row r="145" spans="1:20" ht="6.75" customHeight="1" x14ac:dyDescent="0.35">
      <c r="G145" s="119"/>
    </row>
    <row r="146" spans="1:20" ht="18" customHeight="1" x14ac:dyDescent="0.35">
      <c r="C146" s="44"/>
      <c r="D146" s="45" t="s">
        <v>97</v>
      </c>
      <c r="E146" s="44"/>
      <c r="F146" s="26">
        <f>SUM(F137:F144)</f>
        <v>4507251.2799999993</v>
      </c>
      <c r="G146" s="26">
        <f>SUM(G136:G144)</f>
        <v>3189636.63</v>
      </c>
      <c r="H146" s="64">
        <f>+F146-G146</f>
        <v>1317614.6499999994</v>
      </c>
      <c r="I146" s="61">
        <f>+H146/G146</f>
        <v>0.41309239980730955</v>
      </c>
    </row>
    <row r="147" spans="1:20" s="3" customFormat="1" ht="9.75" customHeight="1" x14ac:dyDescent="0.35">
      <c r="A147" s="83"/>
      <c r="D147" s="20"/>
      <c r="F147" s="46"/>
      <c r="G147" s="120"/>
    </row>
    <row r="148" spans="1:20" x14ac:dyDescent="0.35">
      <c r="C148" s="44"/>
      <c r="D148" s="45" t="s">
        <v>98</v>
      </c>
      <c r="E148" s="44"/>
      <c r="F148" s="26">
        <f>+F131+F146</f>
        <v>5317286.18</v>
      </c>
      <c r="G148" s="26">
        <f>+G131+G146</f>
        <v>3899576.25</v>
      </c>
      <c r="H148" s="71">
        <f>+F148-G148</f>
        <v>1417709.9299999997</v>
      </c>
      <c r="I148" s="61">
        <f>+H148/G148</f>
        <v>0.3635548683013955</v>
      </c>
    </row>
    <row r="149" spans="1:20" s="5" customFormat="1" ht="15.75" customHeight="1" x14ac:dyDescent="0.35">
      <c r="A149" s="83"/>
      <c r="B149" s="3"/>
      <c r="C149" s="105" t="s">
        <v>99</v>
      </c>
      <c r="D149" s="105"/>
      <c r="E149" s="105"/>
      <c r="F149" s="105"/>
      <c r="G149" s="105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34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10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3"/>
      <c r="D164" s="103"/>
      <c r="E164" s="103"/>
      <c r="F164" s="103"/>
      <c r="G164" s="103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4"/>
      <c r="D165" s="104"/>
      <c r="E165" s="104"/>
      <c r="F165" s="104"/>
      <c r="G165" s="104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4"/>
      <c r="D166" s="104"/>
      <c r="E166" s="104"/>
      <c r="F166" s="104"/>
      <c r="G166" s="104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G123 F93:G93 F95:G96 F18:G29 G39 F11:G11 F14:G15 F31:G35 F37:G38 F106:G106 F44:F56 F98:G104" formulaRange="1"/>
    <ignoredError sqref="F59" formula="1" formulaRange="1"/>
    <ignoredError sqref="G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08" t="s">
        <v>817</v>
      </c>
      <c r="B1" s="108"/>
      <c r="C1" s="108"/>
      <c r="D1" s="108"/>
      <c r="E1" s="108"/>
    </row>
    <row r="2" spans="1:5" x14ac:dyDescent="0.25">
      <c r="A2" s="107"/>
      <c r="B2" s="107"/>
      <c r="C2" s="107"/>
      <c r="D2" s="107"/>
      <c r="E2" s="107"/>
    </row>
    <row r="3" spans="1:5" ht="13" x14ac:dyDescent="0.3">
      <c r="A3" s="117" t="s">
        <v>983</v>
      </c>
      <c r="B3" s="117"/>
      <c r="C3" s="117"/>
      <c r="D3" s="117"/>
      <c r="E3" s="117"/>
    </row>
    <row r="4" spans="1:5" ht="14.5" customHeight="1" x14ac:dyDescent="0.35">
      <c r="A4" s="118" t="s">
        <v>986</v>
      </c>
      <c r="B4" s="118"/>
      <c r="C4" s="118"/>
      <c r="D4" s="118"/>
      <c r="E4" s="118"/>
    </row>
    <row r="5" spans="1:5" ht="14.5" customHeight="1" x14ac:dyDescent="0.35">
      <c r="A5" s="118" t="s">
        <v>982</v>
      </c>
      <c r="B5" s="118"/>
      <c r="C5" s="118"/>
      <c r="D5" s="118"/>
      <c r="E5" s="118"/>
    </row>
    <row r="6" spans="1:5" ht="13" thickBot="1" x14ac:dyDescent="0.3">
      <c r="A6" s="114"/>
      <c r="B6" s="114"/>
      <c r="C6" s="114"/>
      <c r="D6" s="114"/>
      <c r="E6" s="114"/>
    </row>
    <row r="7" spans="1:5" x14ac:dyDescent="0.25">
      <c r="A7" s="115"/>
      <c r="B7" s="115"/>
      <c r="C7" s="115"/>
      <c r="D7" s="115"/>
      <c r="E7" s="115"/>
    </row>
    <row r="8" spans="1:5" x14ac:dyDescent="0.25">
      <c r="A8" s="106" t="s">
        <v>3</v>
      </c>
      <c r="B8" s="106"/>
      <c r="C8" s="88">
        <v>2024</v>
      </c>
      <c r="D8" s="88">
        <v>2023</v>
      </c>
    </row>
    <row r="9" spans="1:5" x14ac:dyDescent="0.25">
      <c r="A9" s="107"/>
      <c r="B9" s="107"/>
      <c r="C9" s="107"/>
      <c r="D9" s="107"/>
      <c r="E9" s="107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4"/>
      <c r="B481" s="114"/>
    </row>
    <row r="482" spans="1:5" ht="14.5" x14ac:dyDescent="0.35">
      <c r="A482" s="116" t="s">
        <v>331</v>
      </c>
      <c r="B482" s="116"/>
      <c r="C482" s="95">
        <v>5345957.3</v>
      </c>
      <c r="D482" s="95">
        <v>3907338.39</v>
      </c>
    </row>
    <row r="483" spans="1:5" ht="13" thickBot="1" x14ac:dyDescent="0.3">
      <c r="A483" s="114"/>
      <c r="B483" s="114"/>
      <c r="C483" s="114"/>
      <c r="D483" s="114"/>
      <c r="E483" s="114"/>
    </row>
    <row r="484" spans="1:5" x14ac:dyDescent="0.25">
      <c r="A484" s="110"/>
      <c r="B484" s="110"/>
      <c r="C484" s="110"/>
      <c r="D484" s="110"/>
      <c r="E484" s="110"/>
    </row>
    <row r="485" spans="1:5" x14ac:dyDescent="0.25">
      <c r="A485" s="106" t="s">
        <v>57</v>
      </c>
      <c r="B485" s="106"/>
      <c r="C485" s="88">
        <v>2024</v>
      </c>
      <c r="D485" s="88">
        <v>2023</v>
      </c>
    </row>
    <row r="486" spans="1:5" x14ac:dyDescent="0.25">
      <c r="A486" s="107"/>
      <c r="B486" s="107"/>
      <c r="C486" s="107"/>
      <c r="D486" s="107"/>
      <c r="E486" s="107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07"/>
      <c r="B608" s="107"/>
      <c r="C608" s="107"/>
      <c r="D608" s="107"/>
      <c r="E608" s="107"/>
    </row>
    <row r="609" spans="1:5" ht="14.5" x14ac:dyDescent="0.35">
      <c r="A609" s="116" t="s">
        <v>152</v>
      </c>
      <c r="B609" s="116"/>
      <c r="C609" s="95">
        <v>795092.1</v>
      </c>
      <c r="D609" s="95">
        <v>698051.95</v>
      </c>
    </row>
    <row r="610" spans="1:5" ht="13" thickBot="1" x14ac:dyDescent="0.3">
      <c r="A610" s="114"/>
      <c r="B610" s="114"/>
      <c r="C610" s="114"/>
      <c r="D610" s="114"/>
      <c r="E610" s="114"/>
    </row>
    <row r="611" spans="1:5" x14ac:dyDescent="0.25">
      <c r="A611" s="110"/>
      <c r="B611" s="110"/>
      <c r="C611" s="110"/>
      <c r="D611" s="110"/>
      <c r="E611" s="110"/>
    </row>
    <row r="612" spans="1:5" x14ac:dyDescent="0.25">
      <c r="A612" s="106" t="s">
        <v>88</v>
      </c>
      <c r="B612" s="106"/>
      <c r="C612" s="88">
        <v>2024</v>
      </c>
      <c r="D612" s="88">
        <v>2023</v>
      </c>
    </row>
    <row r="613" spans="1:5" x14ac:dyDescent="0.25">
      <c r="A613" s="107"/>
      <c r="B613" s="107"/>
      <c r="C613" s="107"/>
      <c r="D613" s="107"/>
      <c r="E613" s="107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07"/>
      <c r="B646" s="107"/>
      <c r="C646" s="107"/>
      <c r="D646" s="107"/>
      <c r="E646" s="107"/>
    </row>
    <row r="647" spans="1:5" ht="13" x14ac:dyDescent="0.3">
      <c r="A647" s="111" t="s">
        <v>96</v>
      </c>
      <c r="B647" s="111"/>
      <c r="C647" s="91">
        <v>1012145.98</v>
      </c>
      <c r="D647" s="91">
        <v>999679.08</v>
      </c>
    </row>
    <row r="648" spans="1:5" ht="13" thickBot="1" x14ac:dyDescent="0.3">
      <c r="A648" s="107"/>
      <c r="B648" s="107"/>
      <c r="C648" s="107"/>
      <c r="D648" s="107"/>
      <c r="E648" s="107"/>
    </row>
    <row r="649" spans="1:5" ht="14.5" customHeight="1" x14ac:dyDescent="0.35">
      <c r="A649" s="112" t="s">
        <v>109</v>
      </c>
      <c r="B649" s="112"/>
      <c r="C649" s="95">
        <v>4550865.1900000004</v>
      </c>
      <c r="D649" s="95">
        <v>3209286.44</v>
      </c>
    </row>
    <row r="650" spans="1:5" x14ac:dyDescent="0.25">
      <c r="A650" s="107"/>
      <c r="B650" s="107"/>
      <c r="C650" s="107"/>
      <c r="D650" s="107"/>
      <c r="E650" s="107"/>
    </row>
    <row r="651" spans="1:5" s="97" customFormat="1" ht="16" customHeight="1" x14ac:dyDescent="0.35">
      <c r="A651" s="113" t="s">
        <v>108</v>
      </c>
      <c r="B651" s="113"/>
      <c r="C651" s="96">
        <v>5345957.3</v>
      </c>
      <c r="D651" s="96">
        <v>3907338.39</v>
      </c>
    </row>
    <row r="652" spans="1:5" x14ac:dyDescent="0.25">
      <c r="A652" s="107"/>
      <c r="B652" s="107"/>
      <c r="C652" s="107"/>
      <c r="D652" s="107"/>
      <c r="E652" s="107"/>
    </row>
    <row r="653" spans="1:5" x14ac:dyDescent="0.25">
      <c r="A653" s="107"/>
      <c r="B653" s="107"/>
      <c r="C653" s="107"/>
      <c r="D653" s="107"/>
      <c r="E653" s="107"/>
    </row>
    <row r="654" spans="1:5" x14ac:dyDescent="0.25">
      <c r="A654" s="109"/>
      <c r="B654" s="109"/>
      <c r="C654" s="109"/>
      <c r="D654" s="109"/>
      <c r="E654" s="109"/>
    </row>
    <row r="655" spans="1:5" x14ac:dyDescent="0.25">
      <c r="A655" s="107"/>
      <c r="B655" s="107"/>
      <c r="C655" s="107"/>
      <c r="D655" s="107"/>
      <c r="E655" s="107"/>
    </row>
    <row r="656" spans="1:5" ht="14.5" customHeight="1" x14ac:dyDescent="0.25">
      <c r="A656" s="108" t="s">
        <v>107</v>
      </c>
      <c r="B656" s="108"/>
      <c r="C656" s="108"/>
      <c r="D656" s="108"/>
      <c r="E656" s="108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2024-10-09T20:45:23Z</cp:lastPrinted>
  <dcterms:created xsi:type="dcterms:W3CDTF">2022-02-21T21:24:29Z</dcterms:created>
  <dcterms:modified xsi:type="dcterms:W3CDTF">2025-01-17T14:35:19Z</dcterms:modified>
</cp:coreProperties>
</file>