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2 febrero 2024\"/>
    </mc:Choice>
  </mc:AlternateContent>
  <xr:revisionPtr revIDLastSave="0" documentId="13_ncr:1_{3D94BB3D-F0A6-44C4-852A-EC1B29AA67F7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'BG1'!$B$2:$F$145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'BG1'!$E$138</definedName>
    <definedName name="Pat_InteresMinor_Ant">'BG1'!$F$138</definedName>
    <definedName name="Pat_Reservas_Act">'BG1'!#REF!</definedName>
    <definedName name="Pat_Reservas_Ant">'BG1'!$F$135</definedName>
    <definedName name="Pat_ResultadosAcum_Act">'BG1'!$E$137</definedName>
    <definedName name="Pat_ResultadosAcum_Ant">'BG1'!$F$137</definedName>
    <definedName name="Pat_TransferenciaCap_Act">'BG1'!#REF!</definedName>
    <definedName name="Pat_TransferenciaCap_Ant">'BG1'!#REF!</definedName>
    <definedName name="Pat_VariacionesNoReser_Act">'BG1'!$E$136</definedName>
    <definedName name="Pat_VariacionesNoReser_Ant">'BG1'!$F$136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2" l="1"/>
  <c r="H90" i="2"/>
  <c r="H91" i="2"/>
  <c r="H92" i="2"/>
  <c r="H93" i="2"/>
  <c r="H95" i="2"/>
  <c r="H97" i="2"/>
  <c r="H98" i="2"/>
  <c r="H99" i="2"/>
  <c r="H100" i="2"/>
  <c r="H101" i="2"/>
  <c r="G140" i="2" l="1"/>
  <c r="H140" i="2" s="1"/>
  <c r="G108" i="2"/>
  <c r="G109" i="2"/>
  <c r="H109" i="2" s="1"/>
  <c r="G110" i="2"/>
  <c r="G111" i="2"/>
  <c r="H111" i="2" s="1"/>
  <c r="G112" i="2"/>
  <c r="H112" i="2" s="1"/>
  <c r="G113" i="2"/>
  <c r="H113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24" i="2"/>
  <c r="G123" i="2"/>
  <c r="H123" i="2" s="1"/>
  <c r="G121" i="2"/>
  <c r="H121" i="2" s="1"/>
  <c r="G120" i="2"/>
  <c r="H120" i="2" s="1"/>
  <c r="G118" i="2"/>
  <c r="H118" i="2" s="1"/>
  <c r="G117" i="2"/>
  <c r="H117" i="2" s="1"/>
  <c r="G107" i="2"/>
  <c r="H107" i="2" s="1"/>
  <c r="G105" i="2"/>
  <c r="H105" i="2" s="1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1" i="2"/>
  <c r="H41" i="2" s="1"/>
  <c r="G40" i="2"/>
  <c r="H40" i="2" s="1"/>
  <c r="G38" i="2"/>
  <c r="H38" i="2" s="1"/>
  <c r="G37" i="2"/>
  <c r="H37" i="2" s="1"/>
  <c r="G36" i="2"/>
  <c r="H36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1" i="2"/>
  <c r="H21" i="2" s="1"/>
  <c r="G20" i="2"/>
  <c r="H20" i="2" s="1"/>
  <c r="G19" i="2"/>
  <c r="H19" i="2" s="1"/>
  <c r="G18" i="2"/>
  <c r="H18" i="2" s="1"/>
  <c r="G17" i="2"/>
  <c r="G15" i="2"/>
  <c r="H15" i="2" s="1"/>
  <c r="G14" i="2"/>
  <c r="H14" i="2" s="1"/>
  <c r="G13" i="2"/>
  <c r="H13" i="2" s="1"/>
  <c r="G12" i="2"/>
  <c r="H12" i="2" s="1"/>
  <c r="G11" i="2"/>
  <c r="H11" i="2" s="1"/>
  <c r="G35" i="2" l="1"/>
  <c r="F10" i="2"/>
  <c r="E10" i="2"/>
  <c r="F16" i="2"/>
  <c r="E16" i="2"/>
  <c r="E87" i="2"/>
  <c r="F39" i="2"/>
  <c r="F84" i="2"/>
  <c r="E84" i="2"/>
  <c r="E57" i="2"/>
  <c r="F106" i="2"/>
  <c r="E106" i="2"/>
  <c r="E102" i="2"/>
  <c r="E22" i="2"/>
  <c r="E43" i="2" s="1"/>
  <c r="G16" i="2" l="1"/>
  <c r="G106" i="2"/>
  <c r="H106" i="2" s="1"/>
  <c r="G10" i="2"/>
  <c r="H10" i="2" s="1"/>
  <c r="G39" i="2"/>
  <c r="H39" i="2" s="1"/>
  <c r="E142" i="2"/>
  <c r="E119" i="2"/>
  <c r="F22" i="2"/>
  <c r="G22" i="2" s="1"/>
  <c r="H22" i="2" s="1"/>
  <c r="F35" i="2"/>
  <c r="H35" i="2" s="1"/>
  <c r="E35" i="2"/>
  <c r="F131" i="2"/>
  <c r="E131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1" i="2" l="1"/>
  <c r="H131" i="2" s="1"/>
  <c r="G119" i="2"/>
  <c r="H119" i="2" s="1"/>
  <c r="F43" i="2"/>
  <c r="G43" i="2"/>
  <c r="F114" i="2"/>
  <c r="E114" i="2"/>
  <c r="Q114" i="2" s="1"/>
  <c r="F80" i="2"/>
  <c r="G80" i="2" s="1"/>
  <c r="H80" i="2" s="1"/>
  <c r="F125" i="2"/>
  <c r="E125" i="2"/>
  <c r="G125" i="2" l="1"/>
  <c r="H125" i="2" s="1"/>
  <c r="H43" i="2"/>
  <c r="G114" i="2"/>
  <c r="H114" i="2" s="1"/>
  <c r="F82" i="2"/>
  <c r="E82" i="2"/>
  <c r="F127" i="2"/>
  <c r="E127" i="2"/>
  <c r="G127" i="2" l="1"/>
  <c r="H127" i="2" s="1"/>
  <c r="G82" i="2"/>
  <c r="H82" i="2" s="1"/>
  <c r="F142" i="2"/>
  <c r="E144" i="2"/>
  <c r="E147" i="2" s="1"/>
  <c r="F144" i="2" l="1"/>
  <c r="F147" i="2" s="1"/>
  <c r="G142" i="2"/>
  <c r="H142" i="2" s="1"/>
  <c r="G144" i="2" l="1"/>
  <c r="H144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<sst xmlns="http://schemas.openxmlformats.org/spreadsheetml/2006/main" count="144" uniqueCount="104">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</sst>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3" fontId="0" fillId="0" borderId="0" xfId="0" applyNumberFormat="1" applyAlignment="1">
      <alignment horizontal="right" wrapText="1"/>
    </xf>
    <xf numFmtId="3" fontId="11" fillId="0" borderId="0" xfId="0" applyNumberFormat="1" applyFont="1" applyAlignment="1">
      <alignment vertical="center"/>
    </xf>
    <xf numFmtId="165" fontId="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Q162"/>
  <sheetViews>
    <sheetView showGridLines="0" tabSelected="1" zoomScaleNormal="100" zoomScaleSheetLayoutView="110" workbookViewId="0">
      <selection activeCell="F7" sqref="F7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18" style="1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8" t="s">
        <v>0</v>
      </c>
      <c r="C2" s="88"/>
      <c r="D2" s="88"/>
      <c r="E2" s="88"/>
      <c r="F2" s="88"/>
      <c r="H2" s="5"/>
      <c r="I2" s="5"/>
      <c r="J2" s="26"/>
      <c r="K2" s="26"/>
    </row>
    <row r="3" spans="1:11" s="25" customFormat="1" ht="14.25" customHeight="1" x14ac:dyDescent="0.35">
      <c r="A3" s="56"/>
      <c r="B3" s="88" t="s">
        <v>100</v>
      </c>
      <c r="C3" s="88"/>
      <c r="D3" s="88"/>
      <c r="E3" s="88"/>
      <c r="F3" s="88"/>
      <c r="H3" s="5"/>
      <c r="I3" s="5"/>
      <c r="J3" s="26"/>
      <c r="K3" s="26"/>
    </row>
    <row r="4" spans="1:11" s="25" customFormat="1" ht="20.25" customHeight="1" x14ac:dyDescent="0.35">
      <c r="A4" s="56"/>
      <c r="B4" s="88" t="s">
        <v>103</v>
      </c>
      <c r="C4" s="88"/>
      <c r="D4" s="88"/>
      <c r="E4" s="88"/>
      <c r="F4" s="88"/>
      <c r="H4" s="5"/>
      <c r="I4" s="5"/>
      <c r="J4" s="26"/>
      <c r="K4" s="26"/>
    </row>
    <row r="5" spans="1:11" s="25" customFormat="1" x14ac:dyDescent="0.35">
      <c r="A5" s="56"/>
      <c r="B5" s="88" t="s">
        <v>1</v>
      </c>
      <c r="C5" s="88"/>
      <c r="D5" s="88"/>
      <c r="E5" s="88"/>
      <c r="F5" s="88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45351</v>
      </c>
      <c r="F6" s="8">
        <v>44985</v>
      </c>
      <c r="G6" s="59" t="s">
        <v>101</v>
      </c>
      <c r="H6" s="59" t="s">
        <v>102</v>
      </c>
      <c r="I6" s="5"/>
      <c r="J6" s="26"/>
      <c r="K6" s="26"/>
    </row>
    <row r="7" spans="1:11" s="25" customFormat="1" ht="9" customHeight="1" x14ac:dyDescent="0.35">
      <c r="A7" s="56"/>
      <c r="B7" s="82" t="s">
        <v>3</v>
      </c>
      <c r="C7" s="82"/>
      <c r="D7" s="82"/>
      <c r="E7" s="14"/>
      <c r="F7" s="15"/>
      <c r="G7" s="86"/>
      <c r="H7" s="87"/>
      <c r="I7" s="5"/>
      <c r="J7" s="26"/>
      <c r="K7" s="26"/>
    </row>
    <row r="8" spans="1:11" s="25" customFormat="1" ht="9" customHeight="1" x14ac:dyDescent="0.35">
      <c r="A8" s="56"/>
      <c r="B8" s="82"/>
      <c r="C8" s="82"/>
      <c r="D8" s="82"/>
      <c r="E8" s="14"/>
      <c r="F8" s="15"/>
      <c r="G8" s="86"/>
      <c r="H8" s="87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1"/>
      <c r="H9" s="62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245115.26397999999</v>
      </c>
      <c r="F10" s="16">
        <f>SUM(F12:F15)</f>
        <v>1998484.6606300001</v>
      </c>
      <c r="G10" s="63">
        <f>+E10-F10</f>
        <v>-1753369.39665</v>
      </c>
      <c r="H10" s="64">
        <f>+G10/F10</f>
        <v>-0.87734943939838383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5">
        <f t="shared" ref="G11:G74" si="0">+E11-F11</f>
        <v>0</v>
      </c>
      <c r="H11" s="64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6044.9700300000004</v>
      </c>
      <c r="F12" s="19">
        <v>109722.50958</v>
      </c>
      <c r="G12" s="65">
        <f>+E12-F12</f>
        <v>-103677.53955</v>
      </c>
      <c r="H12" s="64">
        <f t="shared" si="1"/>
        <v>-0.94490674654508755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239070.29394999999</v>
      </c>
      <c r="F13" s="19">
        <v>1888762.15105</v>
      </c>
      <c r="G13" s="65">
        <f t="shared" ref="G13:G21" si="2">+E13-F13</f>
        <v>-1649691.8570999999</v>
      </c>
      <c r="H13" s="64">
        <f t="shared" si="1"/>
        <v>-0.87342488104333504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5">
        <f t="shared" si="2"/>
        <v>0</v>
      </c>
      <c r="H14" s="64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5">
        <f t="shared" si="2"/>
        <v>0</v>
      </c>
      <c r="H15" s="64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2661411.6630000002</v>
      </c>
      <c r="F16" s="20">
        <f>SUM(F17:F19)</f>
        <v>0</v>
      </c>
      <c r="G16" s="63">
        <f>+E16-F16</f>
        <v>2661411.6630000002</v>
      </c>
      <c r="H16" s="64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19">
        <v>2661411.6630000002</v>
      </c>
      <c r="F17" s="19">
        <v>0</v>
      </c>
      <c r="G17" s="65">
        <f t="shared" si="2"/>
        <v>2661411.6630000002</v>
      </c>
      <c r="H17" s="64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5">
        <f t="shared" si="2"/>
        <v>0</v>
      </c>
      <c r="H18" s="64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5">
        <f t="shared" si="2"/>
        <v>0</v>
      </c>
      <c r="H19" s="64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5">
        <f t="shared" si="2"/>
        <v>0</v>
      </c>
      <c r="H20" s="64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5">
        <f t="shared" si="2"/>
        <v>0</v>
      </c>
      <c r="H21" s="64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40080.835859999999</v>
      </c>
      <c r="F22" s="20">
        <f>SUM(F30)</f>
        <v>34284.205929999996</v>
      </c>
      <c r="G22" s="63">
        <f>+E22-F22</f>
        <v>5796.6299300000028</v>
      </c>
      <c r="H22" s="64">
        <f t="shared" si="1"/>
        <v>0.16907581123025892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5">
        <f t="shared" si="0"/>
        <v>0</v>
      </c>
      <c r="H23" s="64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5">
        <f t="shared" si="0"/>
        <v>0</v>
      </c>
      <c r="H24" s="64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5">
        <f t="shared" si="0"/>
        <v>0</v>
      </c>
      <c r="H25" s="64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5">
        <f t="shared" si="0"/>
        <v>0</v>
      </c>
      <c r="H26" s="64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5">
        <f t="shared" si="0"/>
        <v>0</v>
      </c>
      <c r="H27" s="64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5">
        <f t="shared" si="0"/>
        <v>0</v>
      </c>
      <c r="H28" s="64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5">
        <f t="shared" si="0"/>
        <v>0</v>
      </c>
      <c r="H29" s="64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40080.835859999999</v>
      </c>
      <c r="F30" s="19">
        <v>34284.205929999996</v>
      </c>
      <c r="G30" s="65">
        <f>+E30-F30</f>
        <v>5796.6299300000028</v>
      </c>
      <c r="H30" s="64">
        <f t="shared" si="1"/>
        <v>0.16907581123025892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6">
        <f t="shared" si="0"/>
        <v>0</v>
      </c>
      <c r="H31" s="64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6">
        <f t="shared" si="0"/>
        <v>0</v>
      </c>
      <c r="H32" s="64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6">
        <f t="shared" si="0"/>
        <v>0</v>
      </c>
      <c r="H33" s="64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6">
        <f t="shared" si="0"/>
        <v>0</v>
      </c>
      <c r="H34" s="64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16215.953810000001</v>
      </c>
      <c r="F35" s="16">
        <f t="shared" ref="F35" si="3">SUM(F36)</f>
        <v>10142.027599999999</v>
      </c>
      <c r="G35" s="63">
        <f t="shared" ref="G35" si="4">SUM(G36)</f>
        <v>6073.9262100000014</v>
      </c>
      <c r="H35" s="64">
        <f t="shared" si="1"/>
        <v>0.59888677585535277</v>
      </c>
    </row>
    <row r="36" spans="2:11" ht="17" customHeight="1" x14ac:dyDescent="0.35">
      <c r="D36" s="3" t="s">
        <v>30</v>
      </c>
      <c r="E36" s="19">
        <v>16215.953810000001</v>
      </c>
      <c r="F36" s="19">
        <v>10142.027599999999</v>
      </c>
      <c r="G36" s="65">
        <f>+E36-F36</f>
        <v>6073.9262100000014</v>
      </c>
      <c r="H36" s="64">
        <f t="shared" si="1"/>
        <v>0.59888677585535277</v>
      </c>
    </row>
    <row r="37" spans="2:11" ht="19.5" hidden="1" customHeight="1" x14ac:dyDescent="0.35">
      <c r="D37" s="56" t="s">
        <v>31</v>
      </c>
      <c r="E37" s="17"/>
      <c r="F37" s="18"/>
      <c r="G37" s="66">
        <f t="shared" si="0"/>
        <v>0</v>
      </c>
      <c r="H37" s="64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6">
        <f t="shared" si="0"/>
        <v>0</v>
      </c>
      <c r="H38" s="64" t="e">
        <f t="shared" si="1"/>
        <v>#DIV/0!</v>
      </c>
    </row>
    <row r="39" spans="2:11" x14ac:dyDescent="0.35">
      <c r="C39" s="55" t="s">
        <v>33</v>
      </c>
      <c r="E39" s="16">
        <f>SUM(E40:E41)</f>
        <v>302469.14380000002</v>
      </c>
      <c r="F39" s="16">
        <f>SUM(F40:F41)</f>
        <v>250376.64624999999</v>
      </c>
      <c r="G39" s="63">
        <f>+E39-F39</f>
        <v>52092.497550000029</v>
      </c>
      <c r="H39" s="64">
        <f t="shared" si="1"/>
        <v>0.20805653534469784</v>
      </c>
    </row>
    <row r="40" spans="2:11" ht="15.75" customHeight="1" x14ac:dyDescent="0.35">
      <c r="D40" s="3" t="s">
        <v>34</v>
      </c>
      <c r="E40" s="19">
        <v>15527.10024</v>
      </c>
      <c r="F40" s="19">
        <v>1649.2913700000001</v>
      </c>
      <c r="G40" s="65">
        <f>+E40-F40</f>
        <v>13877.808869999999</v>
      </c>
      <c r="H40" s="64">
        <f t="shared" si="1"/>
        <v>8.4144070128736548</v>
      </c>
    </row>
    <row r="41" spans="2:11" x14ac:dyDescent="0.35">
      <c r="D41" s="56" t="s">
        <v>35</v>
      </c>
      <c r="E41" s="17">
        <v>286942.04356000002</v>
      </c>
      <c r="F41" s="19">
        <v>248727.35488</v>
      </c>
      <c r="G41" s="65">
        <f t="shared" si="0"/>
        <v>38214.688680000021</v>
      </c>
      <c r="H41" s="64">
        <f t="shared" si="1"/>
        <v>0.1536408759641131</v>
      </c>
    </row>
    <row r="42" spans="2:11" ht="5" customHeight="1" x14ac:dyDescent="0.35">
      <c r="E42" s="17"/>
      <c r="F42" s="27"/>
      <c r="G42" s="65"/>
      <c r="H42" s="64"/>
    </row>
    <row r="43" spans="2:11" s="21" customFormat="1" x14ac:dyDescent="0.35">
      <c r="B43" s="28"/>
      <c r="C43" s="29" t="s">
        <v>36</v>
      </c>
      <c r="D43" s="28"/>
      <c r="E43" s="30">
        <f>+E10+E16+E22+E35+E39</f>
        <v>3265292.86045</v>
      </c>
      <c r="F43" s="30">
        <f>+F10+F16+F22+F35+F39</f>
        <v>2293287.5404099999</v>
      </c>
      <c r="G43" s="70">
        <f t="shared" ref="G43" si="5">+G10+G22+G35+G39</f>
        <v>-1689406.34296</v>
      </c>
      <c r="H43" s="67">
        <f t="shared" ref="H43" si="6">+G43/F43</f>
        <v>-0.73667445237066242</v>
      </c>
      <c r="I43" s="79"/>
      <c r="J43" s="80"/>
      <c r="K43" s="80"/>
    </row>
    <row r="44" spans="2:11" ht="16.5" customHeight="1" x14ac:dyDescent="0.35">
      <c r="B44" s="55"/>
      <c r="C44" s="9" t="s">
        <v>37</v>
      </c>
      <c r="E44" s="17"/>
      <c r="F44" s="27"/>
      <c r="G44" s="65"/>
      <c r="H44" s="62"/>
    </row>
    <row r="45" spans="2:11" ht="12.75" hidden="1" customHeight="1" x14ac:dyDescent="0.35">
      <c r="C45" s="55" t="s">
        <v>10</v>
      </c>
      <c r="E45" s="17"/>
      <c r="F45" s="32"/>
      <c r="G45" s="65">
        <f t="shared" si="0"/>
        <v>0</v>
      </c>
      <c r="H45" s="60"/>
    </row>
    <row r="46" spans="2:11" ht="12.75" hidden="1" customHeight="1" x14ac:dyDescent="0.35">
      <c r="D46" s="56" t="s">
        <v>11</v>
      </c>
      <c r="E46" s="17"/>
      <c r="F46" s="27"/>
      <c r="G46" s="65">
        <f t="shared" si="0"/>
        <v>0</v>
      </c>
      <c r="H46" s="62"/>
    </row>
    <row r="47" spans="2:11" ht="12.75" hidden="1" customHeight="1" x14ac:dyDescent="0.35">
      <c r="D47" s="56" t="s">
        <v>12</v>
      </c>
      <c r="E47" s="17"/>
      <c r="F47" s="27"/>
      <c r="G47" s="65">
        <f t="shared" si="0"/>
        <v>0</v>
      </c>
      <c r="H47" s="62"/>
    </row>
    <row r="48" spans="2:11" ht="12.75" hidden="1" customHeight="1" x14ac:dyDescent="0.35">
      <c r="D48" s="56" t="s">
        <v>13</v>
      </c>
      <c r="E48" s="17"/>
      <c r="F48" s="27"/>
      <c r="G48" s="65">
        <f t="shared" si="0"/>
        <v>0</v>
      </c>
      <c r="H48" s="62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5">
        <f t="shared" si="0"/>
        <v>0</v>
      </c>
      <c r="H49" s="62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5">
        <f t="shared" si="0"/>
        <v>0</v>
      </c>
      <c r="H50" s="60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5">
        <f t="shared" si="0"/>
        <v>0</v>
      </c>
      <c r="H51" s="62" t="e">
        <f t="shared" ref="H51:H73" si="7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5">
        <f t="shared" si="0"/>
        <v>0</v>
      </c>
      <c r="H52" s="62" t="e">
        <f t="shared" si="7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5">
        <f t="shared" si="0"/>
        <v>0</v>
      </c>
      <c r="H53" s="62" t="e">
        <f t="shared" si="7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5">
        <f t="shared" si="0"/>
        <v>0</v>
      </c>
      <c r="H54" s="62" t="e">
        <f t="shared" si="7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5">
        <f t="shared" si="0"/>
        <v>0</v>
      </c>
      <c r="H55" s="62" t="e">
        <f t="shared" si="7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5">
        <f t="shared" si="0"/>
        <v>0</v>
      </c>
      <c r="H56" s="62" t="e">
        <f t="shared" si="7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764664.77389000007</v>
      </c>
      <c r="F57" s="16">
        <f>SUM(F58:F65)</f>
        <v>598430.83736</v>
      </c>
      <c r="G57" s="63">
        <f>+E57-F57</f>
        <v>166233.93653000006</v>
      </c>
      <c r="H57" s="68">
        <f>+G57/F57</f>
        <v>0.27778303882758998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533078.83348000003</v>
      </c>
      <c r="F58" s="19">
        <v>589175.73132000002</v>
      </c>
      <c r="G58" s="65">
        <f>+E58-F58</f>
        <v>-56096.897839999991</v>
      </c>
      <c r="H58" s="68">
        <f t="shared" ref="H58:H64" si="8">+G58/F58</f>
        <v>-9.5212505977324419E-2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5">
        <f t="shared" ref="G59:G65" si="9">+E59-F59</f>
        <v>0</v>
      </c>
      <c r="H59" s="68" t="e">
        <f t="shared" si="8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5">
        <f t="shared" si="9"/>
        <v>0</v>
      </c>
      <c r="H60" s="68" t="e">
        <f t="shared" si="8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5">
        <f t="shared" si="9"/>
        <v>0</v>
      </c>
      <c r="H61" s="68" t="e">
        <f t="shared" si="8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5">
        <f t="shared" si="9"/>
        <v>0</v>
      </c>
      <c r="H62" s="68" t="e">
        <f t="shared" si="8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5">
        <f t="shared" si="9"/>
        <v>0</v>
      </c>
      <c r="H63" s="68" t="e">
        <f t="shared" si="8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5">
        <f t="shared" si="9"/>
        <v>0</v>
      </c>
      <c r="H64" s="68" t="e">
        <f t="shared" si="8"/>
        <v>#DIV/0!</v>
      </c>
      <c r="J64" s="26"/>
      <c r="K64" s="26"/>
    </row>
    <row r="65" spans="2:11" x14ac:dyDescent="0.35">
      <c r="D65" s="56" t="s">
        <v>47</v>
      </c>
      <c r="E65" s="19">
        <v>231585.94041000001</v>
      </c>
      <c r="F65" s="19">
        <v>9255.1060399999988</v>
      </c>
      <c r="G65" s="65">
        <f t="shared" si="9"/>
        <v>222330.83437</v>
      </c>
      <c r="H65" s="64">
        <f t="shared" ref="H65" si="10">+G65/F65</f>
        <v>24.022505351002984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5">
        <f t="shared" si="0"/>
        <v>0</v>
      </c>
      <c r="H66" s="62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5">
        <f t="shared" si="0"/>
        <v>0</v>
      </c>
      <c r="H67" s="60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5">
        <f t="shared" si="0"/>
        <v>0</v>
      </c>
      <c r="H68" s="62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5" t="e">
        <f t="shared" si="0"/>
        <v>#VALUE!</v>
      </c>
      <c r="H69" s="62" t="e">
        <f t="shared" si="7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5" t="e">
        <f t="shared" si="0"/>
        <v>#VALUE!</v>
      </c>
      <c r="H70" s="62" t="e">
        <f t="shared" si="7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5" t="e">
        <f t="shared" si="0"/>
        <v>#VALUE!</v>
      </c>
      <c r="H71" s="62" t="e">
        <f t="shared" si="7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5" t="e">
        <f t="shared" si="0"/>
        <v>#VALUE!</v>
      </c>
      <c r="H72" s="62" t="e">
        <f t="shared" si="7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5" t="e">
        <f t="shared" si="0"/>
        <v>#VALUE!</v>
      </c>
      <c r="H73" s="62" t="e">
        <f t="shared" si="7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5">
        <f t="shared" si="0"/>
        <v>0</v>
      </c>
      <c r="H74" s="60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3">
        <f t="shared" ref="G75:G124" si="11">+E75-F75</f>
        <v>0</v>
      </c>
      <c r="H75" s="60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5">
        <f t="shared" si="11"/>
        <v>0</v>
      </c>
      <c r="H76" s="68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69">
        <f t="shared" si="11"/>
        <v>0</v>
      </c>
      <c r="H77" s="62" t="e">
        <f t="shared" ref="H77:H78" si="12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69">
        <f t="shared" si="11"/>
        <v>0</v>
      </c>
      <c r="H78" s="62" t="e">
        <f t="shared" si="12"/>
        <v>#DIV/0!</v>
      </c>
    </row>
    <row r="79" spans="2:11" ht="3" customHeight="1" x14ac:dyDescent="0.35">
      <c r="E79" s="17"/>
      <c r="F79" s="27"/>
      <c r="G79" s="69">
        <f>+E79-F79</f>
        <v>0</v>
      </c>
      <c r="H79" s="62"/>
    </row>
    <row r="80" spans="2:11" s="21" customFormat="1" x14ac:dyDescent="0.35">
      <c r="B80" s="28"/>
      <c r="C80" s="29" t="s">
        <v>55</v>
      </c>
      <c r="D80" s="28"/>
      <c r="E80" s="30">
        <f>+E75+E57</f>
        <v>764664.77389000007</v>
      </c>
      <c r="F80" s="30">
        <f>+F75+F57</f>
        <v>598430.83736</v>
      </c>
      <c r="G80" s="70">
        <f>+E80-F80</f>
        <v>166233.93653000006</v>
      </c>
      <c r="H80" s="67">
        <f>+G80/F80</f>
        <v>0.27778303882758998</v>
      </c>
      <c r="I80" s="6"/>
      <c r="J80" s="31"/>
      <c r="K80" s="31"/>
    </row>
    <row r="81" spans="1:11" ht="7.5" customHeight="1" x14ac:dyDescent="0.35">
      <c r="E81" s="17"/>
      <c r="F81" s="27"/>
      <c r="G81" s="69"/>
      <c r="H81" s="62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4029957.6343400003</v>
      </c>
      <c r="F82" s="30">
        <f>+F80+F43</f>
        <v>2891718.3777700001</v>
      </c>
      <c r="G82" s="70">
        <f>+E82-F82</f>
        <v>1138239.2565700002</v>
      </c>
      <c r="H82" s="67">
        <f>+G82/F82</f>
        <v>0.39362036957685126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69"/>
      <c r="H83" s="71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45351</v>
      </c>
      <c r="F84" s="8">
        <f>+F6</f>
        <v>44985</v>
      </c>
      <c r="G84" s="59" t="s">
        <v>101</v>
      </c>
      <c r="H84" s="59" t="s">
        <v>102</v>
      </c>
    </row>
    <row r="85" spans="1:11" s="33" customFormat="1" ht="15.4" customHeight="1" x14ac:dyDescent="0.35">
      <c r="A85" s="37"/>
      <c r="B85" s="82" t="s">
        <v>57</v>
      </c>
      <c r="C85" s="82"/>
      <c r="D85" s="82"/>
      <c r="E85" s="38"/>
      <c r="F85" s="39"/>
      <c r="G85" s="72"/>
      <c r="H85" s="73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69"/>
      <c r="H86" s="62"/>
    </row>
    <row r="87" spans="1:11" x14ac:dyDescent="0.35">
      <c r="C87" s="55" t="s">
        <v>59</v>
      </c>
      <c r="E87" s="16">
        <f>SUM(E88:E95)</f>
        <v>225612.07688999997</v>
      </c>
      <c r="F87" s="40">
        <f>SUM(F88:F95)</f>
        <v>227392.99356000003</v>
      </c>
      <c r="G87" s="63">
        <f>+E87-F87</f>
        <v>-1780.9166700000642</v>
      </c>
      <c r="H87" s="74">
        <f>+G87/F87</f>
        <v>-7.8318889343006546E-3</v>
      </c>
    </row>
    <row r="88" spans="1:11" x14ac:dyDescent="0.35">
      <c r="D88" s="56" t="s">
        <v>60</v>
      </c>
      <c r="E88" s="19">
        <v>82431.783849999993</v>
      </c>
      <c r="F88" s="19">
        <v>93801.549680000011</v>
      </c>
      <c r="G88" s="65">
        <f>+E88-F88</f>
        <v>-11369.765830000018</v>
      </c>
      <c r="H88" s="74">
        <f t="shared" ref="H88:H107" si="13">+G88/F88</f>
        <v>-0.12121085279281088</v>
      </c>
    </row>
    <row r="89" spans="1:11" x14ac:dyDescent="0.35">
      <c r="D89" s="56" t="s">
        <v>61</v>
      </c>
      <c r="E89" s="19">
        <v>143180.29303999999</v>
      </c>
      <c r="F89" s="19">
        <v>133591.44388000001</v>
      </c>
      <c r="G89" s="65">
        <f t="shared" ref="G89:G102" si="14">+E89-F89</f>
        <v>9588.8491599999834</v>
      </c>
      <c r="H89" s="74">
        <f t="shared" si="13"/>
        <v>7.1777419881869628E-2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5">
        <f t="shared" si="14"/>
        <v>0</v>
      </c>
      <c r="H90" s="74" t="e">
        <f t="shared" si="13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5">
        <f t="shared" si="14"/>
        <v>0</v>
      </c>
      <c r="H91" s="74" t="e">
        <f t="shared" si="13"/>
        <v>#DIV/0!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5">
        <f t="shared" si="14"/>
        <v>0</v>
      </c>
      <c r="H92" s="74" t="e">
        <f t="shared" si="13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5">
        <f t="shared" si="14"/>
        <v>0</v>
      </c>
      <c r="H93" s="74" t="e">
        <f t="shared" si="13"/>
        <v>#DIV/0!</v>
      </c>
    </row>
    <row r="94" spans="1:11" ht="12.75" hidden="1" customHeight="1" x14ac:dyDescent="0.35">
      <c r="D94" s="56" t="s">
        <v>66</v>
      </c>
      <c r="E94" s="17">
        <v>0</v>
      </c>
      <c r="F94" s="17">
        <v>0</v>
      </c>
      <c r="G94" s="65">
        <f t="shared" si="14"/>
        <v>0</v>
      </c>
      <c r="H94" s="74">
        <v>1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5">
        <f t="shared" si="14"/>
        <v>0</v>
      </c>
      <c r="H95" s="74" t="e">
        <f t="shared" si="13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5" t="e">
        <f t="shared" si="14"/>
        <v>#REF!</v>
      </c>
      <c r="H96" s="74" t="e">
        <f t="shared" si="13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5">
        <f t="shared" si="14"/>
        <v>0</v>
      </c>
      <c r="H97" s="74" t="e">
        <f t="shared" si="13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5">
        <f t="shared" si="14"/>
        <v>0</v>
      </c>
      <c r="H98" s="74" t="e">
        <f t="shared" si="13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5">
        <f t="shared" si="14"/>
        <v>0</v>
      </c>
      <c r="H99" s="74" t="e">
        <f t="shared" si="13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5">
        <f t="shared" si="14"/>
        <v>0</v>
      </c>
      <c r="H100" s="74" t="e">
        <f t="shared" si="13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5">
        <f t="shared" si="14"/>
        <v>0</v>
      </c>
      <c r="H101" s="74" t="e">
        <f t="shared" si="13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10389.7405</v>
      </c>
      <c r="F102" s="16">
        <f>+F104+F103+PC_FondTercGar_OtrosFondTer_Ant</f>
        <v>7046.8896399999994</v>
      </c>
      <c r="G102" s="63">
        <f t="shared" si="14"/>
        <v>3342.8508600000005</v>
      </c>
      <c r="H102" s="74">
        <f t="shared" si="13"/>
        <v>0.47437252898429111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3478.3204900000001</v>
      </c>
      <c r="F103" s="19">
        <v>3714.8653799999997</v>
      </c>
      <c r="G103" s="65">
        <f>+E103-F103</f>
        <v>-236.54488999999967</v>
      </c>
      <c r="H103" s="74">
        <f t="shared" si="13"/>
        <v>-6.3675225291743867E-2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6911.4200099999998</v>
      </c>
      <c r="F104" s="19">
        <v>3332.0242599999997</v>
      </c>
      <c r="G104" s="65">
        <f t="shared" si="11"/>
        <v>3579.3957500000001</v>
      </c>
      <c r="H104" s="74">
        <f t="shared" si="13"/>
        <v>1.0742406029180593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5">
        <f>+E105-F105</f>
        <v>0</v>
      </c>
      <c r="H105" s="74" t="e">
        <f t="shared" si="13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146574.51143000001</v>
      </c>
      <c r="F106" s="16">
        <f>SUM(F107)</f>
        <v>136594.37896999999</v>
      </c>
      <c r="G106" s="63">
        <f t="shared" si="11"/>
        <v>9980.1324600000225</v>
      </c>
      <c r="H106" s="74">
        <f t="shared" si="13"/>
        <v>7.3064005526844875E-2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146574.51143000001</v>
      </c>
      <c r="F107" s="19">
        <v>136594.37896999999</v>
      </c>
      <c r="G107" s="65">
        <f>+E107-F107</f>
        <v>9980.1324600000225</v>
      </c>
      <c r="H107" s="74">
        <f t="shared" si="13"/>
        <v>7.3064005526844875E-2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3">
        <f t="shared" ref="G108:G113" si="15">+E108-F108</f>
        <v>0</v>
      </c>
      <c r="H108" s="74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3">
        <f t="shared" si="15"/>
        <v>0</v>
      </c>
      <c r="H109" s="68" t="e">
        <f t="shared" ref="H109" si="16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3">
        <f t="shared" si="15"/>
        <v>0</v>
      </c>
      <c r="H110" s="68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3">
        <f t="shared" si="15"/>
        <v>0</v>
      </c>
      <c r="H111" s="62" t="e">
        <f t="shared" ref="H111:H118" si="17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3">
        <f t="shared" si="15"/>
        <v>0</v>
      </c>
      <c r="H112" s="62" t="e">
        <f t="shared" si="17"/>
        <v>#DIV/0!</v>
      </c>
    </row>
    <row r="113" spans="2:17" ht="4.5" hidden="1" customHeight="1" x14ac:dyDescent="0.35">
      <c r="E113" s="17"/>
      <c r="G113" s="63">
        <f t="shared" si="15"/>
        <v>0</v>
      </c>
      <c r="H113" s="62" t="e">
        <f t="shared" si="17"/>
        <v>#DIV/0!</v>
      </c>
    </row>
    <row r="114" spans="2:17" x14ac:dyDescent="0.35">
      <c r="B114" s="28"/>
      <c r="C114" s="29" t="s">
        <v>83</v>
      </c>
      <c r="D114" s="28"/>
      <c r="E114" s="30">
        <f>+E106+E102+E87</f>
        <v>382576.32882</v>
      </c>
      <c r="F114" s="30">
        <f>+F106+F102+F87</f>
        <v>371034.26217</v>
      </c>
      <c r="G114" s="70">
        <f>+E114-F114</f>
        <v>11542.066649999993</v>
      </c>
      <c r="H114" s="67">
        <f>+G114/F114</f>
        <v>3.1107818945064605E-2</v>
      </c>
      <c r="Q114" s="81">
        <f>509393-E114</f>
        <v>126816.67118</v>
      </c>
    </row>
    <row r="115" spans="2:17" x14ac:dyDescent="0.35">
      <c r="C115" s="9" t="s">
        <v>84</v>
      </c>
      <c r="E115" s="17"/>
    </row>
    <row r="116" spans="2:17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69"/>
      <c r="H116" s="62"/>
    </row>
    <row r="117" spans="2:17" ht="15.75" hidden="1" customHeight="1" x14ac:dyDescent="0.35">
      <c r="D117" s="56" t="s">
        <v>63</v>
      </c>
      <c r="E117" s="17">
        <v>0</v>
      </c>
      <c r="F117" s="44">
        <v>0</v>
      </c>
      <c r="G117" s="63">
        <f>+E117-F117</f>
        <v>0</v>
      </c>
      <c r="H117" s="75" t="e">
        <f>+G117/F117</f>
        <v>#DIV/0!</v>
      </c>
    </row>
    <row r="118" spans="2:17" ht="15.75" hidden="1" customHeight="1" x14ac:dyDescent="0.35">
      <c r="C118" s="55" t="s">
        <v>68</v>
      </c>
      <c r="E118" s="17">
        <v>0</v>
      </c>
      <c r="F118" s="42">
        <v>0</v>
      </c>
      <c r="G118" s="65">
        <f t="shared" si="11"/>
        <v>0</v>
      </c>
      <c r="H118" s="68" t="e">
        <f t="shared" si="17"/>
        <v>#DIV/0!</v>
      </c>
    </row>
    <row r="119" spans="2:17" x14ac:dyDescent="0.35">
      <c r="C119" s="55" t="s">
        <v>77</v>
      </c>
      <c r="E119" s="16">
        <f>SUM(E120:E124)</f>
        <v>220900.28422</v>
      </c>
      <c r="F119" s="16">
        <f>SUM(F120:F121)</f>
        <v>185162.30630000003</v>
      </c>
      <c r="G119" s="63">
        <f t="shared" si="11"/>
        <v>35737.977919999976</v>
      </c>
      <c r="H119" s="74">
        <f>+G119/F119</f>
        <v>0.19300892624494151</v>
      </c>
    </row>
    <row r="120" spans="2:17" x14ac:dyDescent="0.35">
      <c r="C120" s="55"/>
      <c r="D120" s="56" t="s">
        <v>85</v>
      </c>
      <c r="E120" s="19">
        <v>220900.28422</v>
      </c>
      <c r="F120" s="19">
        <v>185162.30630000003</v>
      </c>
      <c r="G120" s="65">
        <f>+E120-F120</f>
        <v>35737.977919999976</v>
      </c>
      <c r="H120" s="74">
        <f t="shared" ref="H120:H121" si="18">+G120/F120</f>
        <v>0.19300892624494151</v>
      </c>
    </row>
    <row r="121" spans="2:17" hidden="1" x14ac:dyDescent="0.35">
      <c r="C121" s="55"/>
      <c r="D121" s="56" t="s">
        <v>78</v>
      </c>
      <c r="E121" s="19"/>
      <c r="F121" s="19"/>
      <c r="G121" s="65">
        <f>+E121-F121</f>
        <v>0</v>
      </c>
      <c r="H121" s="74" t="e">
        <f t="shared" si="18"/>
        <v>#DIV/0!</v>
      </c>
    </row>
    <row r="122" spans="2:17" hidden="1" x14ac:dyDescent="0.35">
      <c r="C122" s="55"/>
      <c r="E122" s="19"/>
      <c r="F122" s="19"/>
      <c r="G122" s="65"/>
      <c r="H122" s="74"/>
    </row>
    <row r="123" spans="2:17" ht="15.75" hidden="1" customHeight="1" x14ac:dyDescent="0.35">
      <c r="C123" s="55" t="s">
        <v>80</v>
      </c>
      <c r="E123" s="17">
        <v>0</v>
      </c>
      <c r="F123" s="19">
        <v>0</v>
      </c>
      <c r="G123" s="65">
        <f t="shared" si="11"/>
        <v>0</v>
      </c>
      <c r="H123" s="74" t="e">
        <f t="shared" ref="H123" si="19">+G123/F123</f>
        <v>#DIV/0!</v>
      </c>
    </row>
    <row r="124" spans="2:17" ht="15.75" hidden="1" customHeight="1" x14ac:dyDescent="0.35">
      <c r="E124" s="17"/>
      <c r="G124" s="69">
        <f t="shared" si="11"/>
        <v>0</v>
      </c>
      <c r="H124" s="60"/>
    </row>
    <row r="125" spans="2:17" x14ac:dyDescent="0.35">
      <c r="B125" s="28"/>
      <c r="C125" s="29" t="s">
        <v>86</v>
      </c>
      <c r="D125" s="28"/>
      <c r="E125" s="30">
        <f>+E119</f>
        <v>220900.28422</v>
      </c>
      <c r="F125" s="30">
        <f>+F119+F116</f>
        <v>185162.30630000003</v>
      </c>
      <c r="G125" s="70">
        <f>+E125-F125</f>
        <v>35737.977919999976</v>
      </c>
      <c r="H125" s="67">
        <f>+G125/F125</f>
        <v>0.19300892624494151</v>
      </c>
    </row>
    <row r="126" spans="2:17" s="3" customFormat="1" ht="5.25" customHeight="1" x14ac:dyDescent="0.35">
      <c r="E126" s="45"/>
      <c r="F126" s="46"/>
      <c r="I126" s="5"/>
      <c r="J126" s="5"/>
      <c r="K126" s="5"/>
    </row>
    <row r="127" spans="2:17" x14ac:dyDescent="0.35">
      <c r="B127" s="28"/>
      <c r="C127" s="7" t="s">
        <v>87</v>
      </c>
      <c r="D127" s="28"/>
      <c r="E127" s="30">
        <f>+E125+E114</f>
        <v>603476.61303999997</v>
      </c>
      <c r="F127" s="30">
        <f>+F125+F114</f>
        <v>556196.56847000006</v>
      </c>
      <c r="G127" s="70">
        <f>+E127-F127</f>
        <v>47280.044569999911</v>
      </c>
      <c r="H127" s="67">
        <f>+G127/F127</f>
        <v>8.5005998329078306E-2</v>
      </c>
    </row>
    <row r="128" spans="2:17" ht="5.25" customHeight="1" x14ac:dyDescent="0.35"/>
    <row r="129" spans="2:11" ht="15" customHeight="1" x14ac:dyDescent="0.35">
      <c r="B129" s="82" t="s">
        <v>88</v>
      </c>
      <c r="C129" s="82"/>
      <c r="D129" s="82"/>
      <c r="F129" s="47"/>
      <c r="G129" s="69"/>
      <c r="H129" s="62"/>
    </row>
    <row r="130" spans="2:11" ht="3" customHeight="1" x14ac:dyDescent="0.35">
      <c r="B130" s="82"/>
      <c r="C130" s="82"/>
      <c r="D130" s="82"/>
      <c r="F130" s="47"/>
      <c r="G130" s="69"/>
      <c r="H130" s="62"/>
    </row>
    <row r="131" spans="2:11" x14ac:dyDescent="0.35">
      <c r="B131" s="21"/>
      <c r="C131" s="55" t="s">
        <v>89</v>
      </c>
      <c r="D131" s="21"/>
      <c r="E131" s="16">
        <f>SUM(E132:E137)</f>
        <v>3202596.4364999998</v>
      </c>
      <c r="F131" s="16">
        <f>SUM(F132:F137)</f>
        <v>2107485.8658499997</v>
      </c>
      <c r="G131" s="65">
        <f t="shared" ref="G131" si="20">+E131-F131</f>
        <v>1095110.5706500001</v>
      </c>
      <c r="H131" s="68">
        <f t="shared" ref="H131:H137" si="21">+G131/F131</f>
        <v>0.51962890399187356</v>
      </c>
    </row>
    <row r="132" spans="2:11" ht="15.75" hidden="1" customHeight="1" x14ac:dyDescent="0.35">
      <c r="B132" s="21"/>
      <c r="C132" s="55"/>
      <c r="D132" s="21" t="s">
        <v>90</v>
      </c>
      <c r="E132" s="19">
        <v>0</v>
      </c>
      <c r="F132" s="19">
        <v>0</v>
      </c>
      <c r="G132" s="63">
        <f>+E132-F132</f>
        <v>0</v>
      </c>
      <c r="H132" s="68" t="e">
        <f t="shared" si="21"/>
        <v>#DIV/0!</v>
      </c>
    </row>
    <row r="133" spans="2:11" x14ac:dyDescent="0.35">
      <c r="B133" s="21"/>
      <c r="C133" s="55"/>
      <c r="D133" s="21" t="s">
        <v>90</v>
      </c>
      <c r="E133" s="19">
        <v>302625.42789999995</v>
      </c>
      <c r="F133" s="19">
        <v>302625.42789999995</v>
      </c>
      <c r="G133" s="65">
        <f>+E133-F133</f>
        <v>0</v>
      </c>
      <c r="H133" s="68">
        <f t="shared" si="21"/>
        <v>0</v>
      </c>
    </row>
    <row r="134" spans="2:11" ht="15.75" hidden="1" customHeight="1" x14ac:dyDescent="0.35">
      <c r="B134" s="21"/>
      <c r="C134" s="55"/>
      <c r="D134" s="21" t="s">
        <v>91</v>
      </c>
      <c r="E134" s="56">
        <v>0</v>
      </c>
      <c r="F134" s="19">
        <v>0</v>
      </c>
      <c r="G134" s="65">
        <f t="shared" ref="G134:G137" si="22">+E134-F134</f>
        <v>0</v>
      </c>
      <c r="H134" s="68" t="e">
        <f t="shared" si="21"/>
        <v>#DIV/0!</v>
      </c>
    </row>
    <row r="135" spans="2:11" x14ac:dyDescent="0.35">
      <c r="D135" s="56" t="s">
        <v>92</v>
      </c>
      <c r="E135" s="19">
        <v>99466.907630000002</v>
      </c>
      <c r="F135" s="19">
        <v>99466.907630000002</v>
      </c>
      <c r="G135" s="65">
        <f t="shared" si="22"/>
        <v>0</v>
      </c>
      <c r="H135" s="68">
        <f t="shared" si="21"/>
        <v>0</v>
      </c>
    </row>
    <row r="136" spans="2:11" ht="12.75" hidden="1" customHeight="1" x14ac:dyDescent="0.35">
      <c r="D136" s="56" t="s">
        <v>93</v>
      </c>
      <c r="E136" s="19">
        <v>0</v>
      </c>
      <c r="F136" s="19">
        <v>0</v>
      </c>
      <c r="G136" s="65">
        <f t="shared" si="22"/>
        <v>0</v>
      </c>
      <c r="H136" s="68" t="e">
        <f t="shared" si="21"/>
        <v>#DIV/0!</v>
      </c>
    </row>
    <row r="137" spans="2:11" ht="15.75" customHeight="1" x14ac:dyDescent="0.35">
      <c r="D137" s="3" t="s">
        <v>94</v>
      </c>
      <c r="E137" s="19">
        <v>2800504.10097</v>
      </c>
      <c r="F137" s="19">
        <v>1705393.5303199999</v>
      </c>
      <c r="G137" s="65">
        <f t="shared" si="22"/>
        <v>1095110.5706500001</v>
      </c>
      <c r="H137" s="68">
        <f t="shared" si="21"/>
        <v>0.64214537652462755</v>
      </c>
    </row>
    <row r="138" spans="2:11" ht="15.75" hidden="1" customHeight="1" x14ac:dyDescent="0.35">
      <c r="C138" s="55" t="s">
        <v>95</v>
      </c>
      <c r="E138" s="14"/>
      <c r="F138" s="15"/>
      <c r="G138" s="65">
        <f>+E138-F138</f>
        <v>0</v>
      </c>
      <c r="H138" s="76" t="e">
        <f>+G138/F138</f>
        <v>#DIV/0!</v>
      </c>
    </row>
    <row r="139" spans="2:11" s="3" customFormat="1" ht="6" customHeight="1" x14ac:dyDescent="0.35">
      <c r="C139" s="22"/>
      <c r="E139" s="48"/>
      <c r="F139" s="48"/>
      <c r="G139" s="65"/>
      <c r="H139" s="76"/>
      <c r="I139" s="5"/>
      <c r="J139" s="5"/>
      <c r="K139" s="5"/>
    </row>
    <row r="140" spans="2:11" x14ac:dyDescent="0.35">
      <c r="B140" s="28"/>
      <c r="C140" s="29" t="s">
        <v>96</v>
      </c>
      <c r="D140" s="28"/>
      <c r="E140" s="30">
        <v>223884.58480000001</v>
      </c>
      <c r="F140" s="30">
        <v>228035.94344999999</v>
      </c>
      <c r="G140" s="70">
        <f>+E140-F140</f>
        <v>-4151.3586499999801</v>
      </c>
      <c r="H140" s="67">
        <f>+G140/F140</f>
        <v>-1.8204843443508381E-2</v>
      </c>
    </row>
    <row r="141" spans="2:11" ht="6.75" customHeight="1" x14ac:dyDescent="0.35"/>
    <row r="142" spans="2:11" ht="18" customHeight="1" x14ac:dyDescent="0.35">
      <c r="B142" s="49"/>
      <c r="C142" s="50" t="s">
        <v>97</v>
      </c>
      <c r="D142" s="49"/>
      <c r="E142" s="30">
        <f>SUM(E133:E140)</f>
        <v>3426481.0212999997</v>
      </c>
      <c r="F142" s="30">
        <f>SUM(F132:F140)</f>
        <v>2335521.8092999998</v>
      </c>
      <c r="G142" s="70">
        <f>+E142-F142</f>
        <v>1090959.2119999998</v>
      </c>
      <c r="H142" s="67">
        <f>+G142/F142</f>
        <v>0.46711583152673747</v>
      </c>
    </row>
    <row r="143" spans="2:11" s="3" customFormat="1" ht="9.75" customHeight="1" x14ac:dyDescent="0.35">
      <c r="C143" s="23"/>
      <c r="E143" s="51"/>
      <c r="F143" s="52"/>
      <c r="I143" s="5"/>
      <c r="J143" s="5"/>
      <c r="K143" s="5"/>
    </row>
    <row r="144" spans="2:11" x14ac:dyDescent="0.35">
      <c r="B144" s="49"/>
      <c r="C144" s="50" t="s">
        <v>98</v>
      </c>
      <c r="D144" s="49"/>
      <c r="E144" s="30">
        <f>+E127+E142</f>
        <v>4029957.6343399994</v>
      </c>
      <c r="F144" s="30">
        <f>+F127+F142</f>
        <v>2891718.3777700001</v>
      </c>
      <c r="G144" s="77">
        <f>+E144-F144</f>
        <v>1138239.2565699993</v>
      </c>
      <c r="H144" s="78">
        <f>+G144/F144</f>
        <v>0.39362036957685093</v>
      </c>
    </row>
    <row r="145" spans="1:11" s="5" customFormat="1" ht="15.75" customHeight="1" x14ac:dyDescent="0.35">
      <c r="A145" s="3"/>
      <c r="B145" s="85" t="s">
        <v>99</v>
      </c>
      <c r="C145" s="85"/>
      <c r="D145" s="85"/>
      <c r="E145" s="85"/>
      <c r="F145" s="85"/>
      <c r="J145" s="26"/>
      <c r="K145" s="26"/>
    </row>
    <row r="146" spans="1:11" s="5" customFormat="1" x14ac:dyDescent="0.35">
      <c r="A146" s="3"/>
      <c r="B146" s="2"/>
      <c r="C146" s="1"/>
      <c r="D146" s="2"/>
      <c r="E146" s="53"/>
      <c r="F146" s="53"/>
      <c r="J146" s="26"/>
      <c r="K146" s="26"/>
    </row>
    <row r="147" spans="1:11" s="5" customFormat="1" x14ac:dyDescent="0.35">
      <c r="A147" s="3"/>
      <c r="B147" s="2"/>
      <c r="C147" s="1"/>
      <c r="D147" s="2"/>
      <c r="E147" s="11">
        <f>+E144-E82</f>
        <v>0</v>
      </c>
      <c r="F147" s="11">
        <f>+F144-F82</f>
        <v>0</v>
      </c>
      <c r="J147" s="26"/>
      <c r="K147" s="26"/>
    </row>
    <row r="148" spans="1:11" s="5" customFormat="1" x14ac:dyDescent="0.35">
      <c r="A148" s="3"/>
      <c r="B148" s="2"/>
      <c r="C148" s="1"/>
      <c r="D148" s="2"/>
      <c r="E148" s="53"/>
      <c r="F148" s="39"/>
      <c r="J148" s="26"/>
      <c r="K148" s="26"/>
    </row>
    <row r="149" spans="1:11" s="5" customFormat="1" x14ac:dyDescent="0.35">
      <c r="A149" s="3"/>
      <c r="B149" s="2"/>
      <c r="C149" s="1"/>
      <c r="D149" s="2"/>
      <c r="E149" s="58"/>
      <c r="F149" s="39"/>
      <c r="J149" s="26"/>
      <c r="K149" s="26"/>
    </row>
    <row r="150" spans="1:11" s="5" customFormat="1" x14ac:dyDescent="0.35">
      <c r="A150" s="56"/>
      <c r="B150" s="55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6"/>
      <c r="C153" s="24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7" spans="1:11" s="5" customFormat="1" x14ac:dyDescent="0.35">
      <c r="A157" s="56"/>
      <c r="B157" s="54"/>
      <c r="C157" s="56"/>
      <c r="D157" s="56"/>
      <c r="E157" s="11"/>
      <c r="F157" s="12"/>
      <c r="J157" s="26"/>
      <c r="K157" s="26"/>
    </row>
    <row r="160" spans="1:11" s="5" customFormat="1" x14ac:dyDescent="0.35">
      <c r="A160" s="56"/>
      <c r="B160" s="83"/>
      <c r="C160" s="83"/>
      <c r="D160" s="83"/>
      <c r="E160" s="83"/>
      <c r="F160" s="83"/>
      <c r="J160" s="26"/>
      <c r="K160" s="26"/>
    </row>
    <row r="161" spans="2:11" s="5" customFormat="1" x14ac:dyDescent="0.35">
      <c r="B161" s="84"/>
      <c r="C161" s="84"/>
      <c r="D161" s="84"/>
      <c r="E161" s="84"/>
      <c r="F161" s="84"/>
      <c r="J161" s="26"/>
      <c r="K161" s="26"/>
    </row>
    <row r="162" spans="2:11" s="5" customFormat="1" x14ac:dyDescent="0.35">
      <c r="B162" s="84"/>
      <c r="C162" s="84"/>
      <c r="D162" s="84"/>
      <c r="E162" s="84"/>
      <c r="F162" s="84"/>
      <c r="J162" s="26"/>
      <c r="K162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G7:G8"/>
    <mergeCell ref="H7:H8"/>
    <mergeCell ref="B2:F2"/>
    <mergeCell ref="B3:F3"/>
    <mergeCell ref="B4:F4"/>
    <mergeCell ref="B5:F5"/>
    <mergeCell ref="B85:D85"/>
    <mergeCell ref="B160:F160"/>
    <mergeCell ref="B161:F161"/>
    <mergeCell ref="B162:F162"/>
    <mergeCell ref="B7:D8"/>
    <mergeCell ref="B129:D130"/>
    <mergeCell ref="B145:F145"/>
  </mergeCells>
  <printOptions horizontalCentered="1" verticalCentered="1"/>
  <pageMargins left="0" right="0" top="0" bottom="0" header="0" footer="0"/>
  <pageSetup scale="88" firstPageNumber="0" orientation="portrait" r:id="rId1"/>
  <headerFooter alignWithMargins="0"/>
  <ignoredErrors>
    <ignoredError sqref="F57 F119 E90:F90 E142 E102:F102 E92:F93 E87:F87 E44:E57 F18:F29 E18:E29 F37:F38 F39 F31:F35 F14 F11 E11 E14 E31:E35 E37:E38 E10:F10 E15:F16 E95:F101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2024-03-13T22:52:54Z</cp:lastPrinted>
  <dcterms:created xsi:type="dcterms:W3CDTF">2022-02-21T21:24:29Z</dcterms:created>
  <dcterms:modified xsi:type="dcterms:W3CDTF">2024-03-13T23:07:47Z</dcterms:modified>
</cp:coreProperties>
</file>