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F:\2025\Presupuesto\Ejecución\01 - Enero\"/>
    </mc:Choice>
  </mc:AlternateContent>
  <xr:revisionPtr revIDLastSave="0" documentId="8_{2052D4FC-11AC-452A-AE00-2DFFAC166E23}" xr6:coauthVersionLast="47" xr6:coauthVersionMax="47" xr10:uidLastSave="{00000000-0000-0000-0000-000000000000}"/>
  <bookViews>
    <workbookView xWindow="22932" yWindow="-108" windowWidth="23256" windowHeight="12456" activeTab="2" xr2:uid="{822FE935-8155-40B7-888A-606299AE9F81}"/>
  </bookViews>
  <sheets>
    <sheet name="Portada" sheetId="1" r:id="rId1"/>
    <sheet name="Transp. Ingr.-SIPP" sheetId="2" r:id="rId2"/>
    <sheet name="Transp. Egr.-SIPP" sheetId="3" r:id="rId3"/>
  </sheets>
  <externalReferences>
    <externalReference r:id="rId4"/>
  </externalReferences>
  <definedNames>
    <definedName name="_xlnm.Print_Area" localSheetId="2">'Transp. Egr.-SIPP'!$A$1:$R$66</definedName>
    <definedName name="_xlnm.Print_Area" localSheetId="1">'Transp. Ingr.-SIPP'!$A$1:$E$31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63" i="3" l="1"/>
  <c r="O63" i="3"/>
  <c r="N63" i="3"/>
  <c r="M63" i="3"/>
  <c r="L63" i="3"/>
  <c r="K63" i="3"/>
  <c r="J63" i="3"/>
  <c r="I63" i="3"/>
  <c r="H63" i="3"/>
  <c r="G63" i="3"/>
  <c r="F63" i="3"/>
  <c r="P62" i="3"/>
  <c r="O62" i="3"/>
  <c r="N62" i="3"/>
  <c r="M62" i="3"/>
  <c r="L62" i="3"/>
  <c r="K62" i="3"/>
  <c r="J62" i="3"/>
  <c r="I62" i="3"/>
  <c r="H62" i="3"/>
  <c r="G62" i="3"/>
  <c r="F62" i="3"/>
  <c r="P59" i="3"/>
  <c r="P58" i="3" s="1"/>
  <c r="O59" i="3"/>
  <c r="O58" i="3" s="1"/>
  <c r="N59" i="3"/>
  <c r="N58" i="3" s="1"/>
  <c r="M59" i="3"/>
  <c r="M58" i="3" s="1"/>
  <c r="L59" i="3"/>
  <c r="L58" i="3" s="1"/>
  <c r="K59" i="3"/>
  <c r="K58" i="3" s="1"/>
  <c r="J59" i="3"/>
  <c r="J58" i="3" s="1"/>
  <c r="I59" i="3"/>
  <c r="I58" i="3" s="1"/>
  <c r="H59" i="3"/>
  <c r="H58" i="3" s="1"/>
  <c r="G59" i="3"/>
  <c r="G58" i="3" s="1"/>
  <c r="F59" i="3"/>
  <c r="F58" i="3" s="1"/>
  <c r="P56" i="3"/>
  <c r="P55" i="3" s="1"/>
  <c r="O56" i="3"/>
  <c r="O55" i="3" s="1"/>
  <c r="N56" i="3"/>
  <c r="N55" i="3" s="1"/>
  <c r="M56" i="3"/>
  <c r="M55" i="3" s="1"/>
  <c r="L56" i="3"/>
  <c r="L55" i="3" s="1"/>
  <c r="K56" i="3"/>
  <c r="K55" i="3" s="1"/>
  <c r="J56" i="3"/>
  <c r="J55" i="3" s="1"/>
  <c r="I56" i="3"/>
  <c r="I55" i="3" s="1"/>
  <c r="H56" i="3"/>
  <c r="H55" i="3" s="1"/>
  <c r="G56" i="3"/>
  <c r="G55" i="3" s="1"/>
  <c r="F56" i="3"/>
  <c r="F55" i="3" s="1"/>
  <c r="P54" i="3"/>
  <c r="O54" i="3"/>
  <c r="N54" i="3"/>
  <c r="M54" i="3"/>
  <c r="L54" i="3"/>
  <c r="K54" i="3"/>
  <c r="J54" i="3"/>
  <c r="I54" i="3"/>
  <c r="H54" i="3"/>
  <c r="G54" i="3"/>
  <c r="F54" i="3"/>
  <c r="P51" i="3"/>
  <c r="O51" i="3"/>
  <c r="N51" i="3"/>
  <c r="M51" i="3"/>
  <c r="L51" i="3"/>
  <c r="K51" i="3"/>
  <c r="J51" i="3"/>
  <c r="I51" i="3"/>
  <c r="H51" i="3"/>
  <c r="G51" i="3"/>
  <c r="F51" i="3"/>
  <c r="P49" i="3"/>
  <c r="O49" i="3"/>
  <c r="N49" i="3"/>
  <c r="M49" i="3"/>
  <c r="L49" i="3"/>
  <c r="K49" i="3"/>
  <c r="J49" i="3"/>
  <c r="I49" i="3"/>
  <c r="H49" i="3"/>
  <c r="G49" i="3"/>
  <c r="F49" i="3"/>
  <c r="P47" i="3"/>
  <c r="O47" i="3"/>
  <c r="N47" i="3"/>
  <c r="M47" i="3"/>
  <c r="L47" i="3"/>
  <c r="K47" i="3"/>
  <c r="J47" i="3"/>
  <c r="I47" i="3"/>
  <c r="H47" i="3"/>
  <c r="G47" i="3"/>
  <c r="F47" i="3"/>
  <c r="P45" i="3"/>
  <c r="O45" i="3"/>
  <c r="N45" i="3"/>
  <c r="M45" i="3"/>
  <c r="L45" i="3"/>
  <c r="K45" i="3"/>
  <c r="J45" i="3"/>
  <c r="I45" i="3"/>
  <c r="H45" i="3"/>
  <c r="G45" i="3"/>
  <c r="F45" i="3"/>
  <c r="P44" i="3"/>
  <c r="O44" i="3"/>
  <c r="N44" i="3"/>
  <c r="M44" i="3"/>
  <c r="L44" i="3"/>
  <c r="K44" i="3"/>
  <c r="J44" i="3"/>
  <c r="I44" i="3"/>
  <c r="H44" i="3"/>
  <c r="G44" i="3"/>
  <c r="F44" i="3"/>
  <c r="P43" i="3"/>
  <c r="O43" i="3"/>
  <c r="N43" i="3"/>
  <c r="M43" i="3"/>
  <c r="L43" i="3"/>
  <c r="K43" i="3"/>
  <c r="J43" i="3"/>
  <c r="I43" i="3"/>
  <c r="H43" i="3"/>
  <c r="G43" i="3"/>
  <c r="F43" i="3"/>
  <c r="P41" i="3"/>
  <c r="O41" i="3"/>
  <c r="N41" i="3"/>
  <c r="M41" i="3"/>
  <c r="L41" i="3"/>
  <c r="K41" i="3"/>
  <c r="J41" i="3"/>
  <c r="I41" i="3"/>
  <c r="H41" i="3"/>
  <c r="G41" i="3"/>
  <c r="F41" i="3"/>
  <c r="P40" i="3"/>
  <c r="O40" i="3"/>
  <c r="N40" i="3"/>
  <c r="M40" i="3"/>
  <c r="L40" i="3"/>
  <c r="K40" i="3"/>
  <c r="J40" i="3"/>
  <c r="I40" i="3"/>
  <c r="H40" i="3"/>
  <c r="G40" i="3"/>
  <c r="F40" i="3"/>
  <c r="P39" i="3"/>
  <c r="O39" i="3"/>
  <c r="N39" i="3"/>
  <c r="M39" i="3"/>
  <c r="L39" i="3"/>
  <c r="K39" i="3"/>
  <c r="J39" i="3"/>
  <c r="I39" i="3"/>
  <c r="H39" i="3"/>
  <c r="G39" i="3"/>
  <c r="F39" i="3"/>
  <c r="P37" i="3"/>
  <c r="O37" i="3"/>
  <c r="N37" i="3"/>
  <c r="M37" i="3"/>
  <c r="L37" i="3"/>
  <c r="K37" i="3"/>
  <c r="J37" i="3"/>
  <c r="I37" i="3"/>
  <c r="H37" i="3"/>
  <c r="G37" i="3"/>
  <c r="F37" i="3"/>
  <c r="P36" i="3"/>
  <c r="O36" i="3"/>
  <c r="N36" i="3"/>
  <c r="M36" i="3"/>
  <c r="L36" i="3"/>
  <c r="K36" i="3"/>
  <c r="J36" i="3"/>
  <c r="I36" i="3"/>
  <c r="H36" i="3"/>
  <c r="G36" i="3"/>
  <c r="F36" i="3"/>
  <c r="P34" i="3"/>
  <c r="O34" i="3"/>
  <c r="N34" i="3"/>
  <c r="M34" i="3"/>
  <c r="L34" i="3"/>
  <c r="K34" i="3"/>
  <c r="J34" i="3"/>
  <c r="I34" i="3"/>
  <c r="H34" i="3"/>
  <c r="G34" i="3"/>
  <c r="F34" i="3"/>
  <c r="P33" i="3"/>
  <c r="O33" i="3"/>
  <c r="N33" i="3"/>
  <c r="M33" i="3"/>
  <c r="L33" i="3"/>
  <c r="K33" i="3"/>
  <c r="J33" i="3"/>
  <c r="I33" i="3"/>
  <c r="H33" i="3"/>
  <c r="G33" i="3"/>
  <c r="F33" i="3"/>
  <c r="P32" i="3"/>
  <c r="O32" i="3"/>
  <c r="N32" i="3"/>
  <c r="M32" i="3"/>
  <c r="L32" i="3"/>
  <c r="K32" i="3"/>
  <c r="J32" i="3"/>
  <c r="I32" i="3"/>
  <c r="H32" i="3"/>
  <c r="G32" i="3"/>
  <c r="F32" i="3"/>
  <c r="P31" i="3"/>
  <c r="O31" i="3"/>
  <c r="N31" i="3"/>
  <c r="M31" i="3"/>
  <c r="L31" i="3"/>
  <c r="K31" i="3"/>
  <c r="J31" i="3"/>
  <c r="I31" i="3"/>
  <c r="H31" i="3"/>
  <c r="G31" i="3"/>
  <c r="F31" i="3"/>
  <c r="P28" i="3"/>
  <c r="O28" i="3"/>
  <c r="N28" i="3"/>
  <c r="M28" i="3"/>
  <c r="L28" i="3"/>
  <c r="K28" i="3"/>
  <c r="J28" i="3"/>
  <c r="I28" i="3"/>
  <c r="H28" i="3"/>
  <c r="G28" i="3"/>
  <c r="F28" i="3"/>
  <c r="P27" i="3"/>
  <c r="O27" i="3"/>
  <c r="N27" i="3"/>
  <c r="M27" i="3"/>
  <c r="L27" i="3"/>
  <c r="K27" i="3"/>
  <c r="J27" i="3"/>
  <c r="I27" i="3"/>
  <c r="H27" i="3"/>
  <c r="G27" i="3"/>
  <c r="F27" i="3"/>
  <c r="P26" i="3"/>
  <c r="O26" i="3"/>
  <c r="N26" i="3"/>
  <c r="M26" i="3"/>
  <c r="L26" i="3"/>
  <c r="K26" i="3"/>
  <c r="J26" i="3"/>
  <c r="I26" i="3"/>
  <c r="H26" i="3"/>
  <c r="G26" i="3"/>
  <c r="F26" i="3"/>
  <c r="P25" i="3"/>
  <c r="O25" i="3"/>
  <c r="N25" i="3"/>
  <c r="M25" i="3"/>
  <c r="L25" i="3"/>
  <c r="K25" i="3"/>
  <c r="J25" i="3"/>
  <c r="I25" i="3"/>
  <c r="H25" i="3"/>
  <c r="G25" i="3"/>
  <c r="F25" i="3"/>
  <c r="P23" i="3"/>
  <c r="O23" i="3"/>
  <c r="N23" i="3"/>
  <c r="M23" i="3"/>
  <c r="L23" i="3"/>
  <c r="K23" i="3"/>
  <c r="J23" i="3"/>
  <c r="I23" i="3"/>
  <c r="H23" i="3"/>
  <c r="G23" i="3"/>
  <c r="F23" i="3"/>
  <c r="P22" i="3"/>
  <c r="O22" i="3"/>
  <c r="N22" i="3"/>
  <c r="M22" i="3"/>
  <c r="L22" i="3"/>
  <c r="K22" i="3"/>
  <c r="J22" i="3"/>
  <c r="I22" i="3"/>
  <c r="H22" i="3"/>
  <c r="G22" i="3"/>
  <c r="F22" i="3"/>
  <c r="P21" i="3"/>
  <c r="O21" i="3"/>
  <c r="N21" i="3"/>
  <c r="M21" i="3"/>
  <c r="L21" i="3"/>
  <c r="K21" i="3"/>
  <c r="J21" i="3"/>
  <c r="I21" i="3"/>
  <c r="H21" i="3"/>
  <c r="G21" i="3"/>
  <c r="F21" i="3"/>
  <c r="P20" i="3"/>
  <c r="O20" i="3"/>
  <c r="N20" i="3"/>
  <c r="M20" i="3"/>
  <c r="L20" i="3"/>
  <c r="K20" i="3"/>
  <c r="J20" i="3"/>
  <c r="I20" i="3"/>
  <c r="H20" i="3"/>
  <c r="G20" i="3"/>
  <c r="F20" i="3"/>
  <c r="P19" i="3"/>
  <c r="O19" i="3"/>
  <c r="N19" i="3"/>
  <c r="M19" i="3"/>
  <c r="L19" i="3"/>
  <c r="K19" i="3"/>
  <c r="J19" i="3"/>
  <c r="I19" i="3"/>
  <c r="H19" i="3"/>
  <c r="G19" i="3"/>
  <c r="F19" i="3"/>
  <c r="P17" i="3"/>
  <c r="O17" i="3"/>
  <c r="N17" i="3"/>
  <c r="M17" i="3"/>
  <c r="L17" i="3"/>
  <c r="K17" i="3"/>
  <c r="J17" i="3"/>
  <c r="I17" i="3"/>
  <c r="H17" i="3"/>
  <c r="G17" i="3"/>
  <c r="F17" i="3"/>
  <c r="P16" i="3"/>
  <c r="O16" i="3"/>
  <c r="N16" i="3"/>
  <c r="M16" i="3"/>
  <c r="L16" i="3"/>
  <c r="K16" i="3"/>
  <c r="J16" i="3"/>
  <c r="I16" i="3"/>
  <c r="H16" i="3"/>
  <c r="G16" i="3"/>
  <c r="F16" i="3"/>
  <c r="P15" i="3"/>
  <c r="O15" i="3"/>
  <c r="N15" i="3"/>
  <c r="M15" i="3"/>
  <c r="L15" i="3"/>
  <c r="K15" i="3"/>
  <c r="J15" i="3"/>
  <c r="I15" i="3"/>
  <c r="H15" i="3"/>
  <c r="G15" i="3"/>
  <c r="F15" i="3"/>
  <c r="P14" i="3"/>
  <c r="O14" i="3"/>
  <c r="N14" i="3"/>
  <c r="M14" i="3"/>
  <c r="L14" i="3"/>
  <c r="K14" i="3"/>
  <c r="J14" i="3"/>
  <c r="I14" i="3"/>
  <c r="H14" i="3"/>
  <c r="G14" i="3"/>
  <c r="F14" i="3"/>
  <c r="P12" i="3"/>
  <c r="O12" i="3"/>
  <c r="N12" i="3"/>
  <c r="M12" i="3"/>
  <c r="L12" i="3"/>
  <c r="K12" i="3"/>
  <c r="J12" i="3"/>
  <c r="I12" i="3"/>
  <c r="H12" i="3"/>
  <c r="G12" i="3"/>
  <c r="F12" i="3"/>
  <c r="P11" i="3"/>
  <c r="O11" i="3"/>
  <c r="N11" i="3"/>
  <c r="M11" i="3"/>
  <c r="L11" i="3"/>
  <c r="K11" i="3"/>
  <c r="J11" i="3"/>
  <c r="I11" i="3"/>
  <c r="H11" i="3"/>
  <c r="G11" i="3"/>
  <c r="F11" i="3"/>
  <c r="P9" i="3"/>
  <c r="O9" i="3"/>
  <c r="O8" i="3" s="1"/>
  <c r="N9" i="3"/>
  <c r="M9" i="3"/>
  <c r="M8" i="3" s="1"/>
  <c r="L9" i="3"/>
  <c r="K9" i="3"/>
  <c r="J9" i="3"/>
  <c r="I9" i="3"/>
  <c r="I8" i="3" s="1"/>
  <c r="H9" i="3"/>
  <c r="G9" i="3"/>
  <c r="F9" i="3"/>
  <c r="C4" i="3"/>
  <c r="D29" i="2"/>
  <c r="D28" i="2" s="1"/>
  <c r="B4" i="2"/>
  <c r="I61" i="3" l="1"/>
  <c r="J46" i="3"/>
  <c r="P13" i="3"/>
  <c r="H61" i="3"/>
  <c r="F24" i="3"/>
  <c r="M18" i="3"/>
  <c r="G48" i="3"/>
  <c r="H10" i="3"/>
  <c r="J24" i="3"/>
  <c r="I53" i="3"/>
  <c r="P48" i="3"/>
  <c r="J42" i="3"/>
  <c r="K18" i="3"/>
  <c r="H57" i="3"/>
  <c r="Q54" i="3"/>
  <c r="O10" i="3"/>
  <c r="O61" i="3"/>
  <c r="P61" i="3"/>
  <c r="P60" i="3" s="1"/>
  <c r="J61" i="3"/>
  <c r="I10" i="3"/>
  <c r="F35" i="3"/>
  <c r="O53" i="3"/>
  <c r="K10" i="3"/>
  <c r="K61" i="3"/>
  <c r="Q33" i="3"/>
  <c r="F30" i="3"/>
  <c r="O38" i="3"/>
  <c r="N46" i="3"/>
  <c r="O48" i="3"/>
  <c r="Q22" i="3"/>
  <c r="G35" i="3"/>
  <c r="I48" i="3"/>
  <c r="J8" i="3"/>
  <c r="O42" i="3"/>
  <c r="J48" i="3"/>
  <c r="L10" i="3"/>
  <c r="Q27" i="3"/>
  <c r="G24" i="3"/>
  <c r="K42" i="3"/>
  <c r="J53" i="3"/>
  <c r="Q63" i="3"/>
  <c r="K46" i="3"/>
  <c r="L8" i="3"/>
  <c r="F13" i="3"/>
  <c r="P50" i="3"/>
  <c r="N61" i="3"/>
  <c r="H13" i="3"/>
  <c r="F8" i="3"/>
  <c r="N18" i="3"/>
  <c r="Q26" i="3"/>
  <c r="I30" i="3"/>
  <c r="Q47" i="3"/>
  <c r="G46" i="3"/>
  <c r="Q62" i="3"/>
  <c r="G61" i="3"/>
  <c r="Q12" i="3"/>
  <c r="Q17" i="3"/>
  <c r="N10" i="3"/>
  <c r="O24" i="3"/>
  <c r="G30" i="3"/>
  <c r="Q40" i="3"/>
  <c r="H48" i="3"/>
  <c r="Q55" i="3"/>
  <c r="L38" i="3"/>
  <c r="F48" i="3"/>
  <c r="F53" i="3"/>
  <c r="O13" i="3"/>
  <c r="P24" i="3"/>
  <c r="H35" i="3"/>
  <c r="J38" i="3"/>
  <c r="H50" i="3"/>
  <c r="M10" i="3"/>
  <c r="O18" i="3"/>
  <c r="O30" i="3"/>
  <c r="N8" i="3"/>
  <c r="M42" i="3"/>
  <c r="P8" i="3"/>
  <c r="G18" i="3"/>
  <c r="I35" i="3"/>
  <c r="J35" i="3"/>
  <c r="N42" i="3"/>
  <c r="I50" i="3"/>
  <c r="K50" i="3"/>
  <c r="H53" i="3"/>
  <c r="P18" i="3"/>
  <c r="N50" i="3"/>
  <c r="M38" i="3"/>
  <c r="G13" i="3"/>
  <c r="H24" i="3"/>
  <c r="L35" i="3"/>
  <c r="K53" i="3"/>
  <c r="G57" i="3"/>
  <c r="G10" i="3"/>
  <c r="I18" i="3"/>
  <c r="K30" i="3"/>
  <c r="G42" i="3"/>
  <c r="I46" i="3"/>
  <c r="L48" i="3"/>
  <c r="J18" i="3"/>
  <c r="O35" i="3"/>
  <c r="I57" i="3"/>
  <c r="J13" i="3"/>
  <c r="K13" i="3"/>
  <c r="F38" i="3"/>
  <c r="H38" i="3"/>
  <c r="H42" i="3"/>
  <c r="N48" i="3"/>
  <c r="O50" i="3"/>
  <c r="N53" i="3"/>
  <c r="J57" i="3"/>
  <c r="L50" i="3"/>
  <c r="I24" i="3"/>
  <c r="M48" i="3"/>
  <c r="L30" i="3"/>
  <c r="P35" i="3"/>
  <c r="I42" i="3"/>
  <c r="L46" i="3"/>
  <c r="P30" i="3"/>
  <c r="M57" i="3"/>
  <c r="J50" i="3"/>
  <c r="K35" i="3"/>
  <c r="F61" i="3"/>
  <c r="F10" i="3"/>
  <c r="H18" i="3"/>
  <c r="N38" i="3"/>
  <c r="K48" i="3"/>
  <c r="M35" i="3"/>
  <c r="F42" i="3"/>
  <c r="M50" i="3"/>
  <c r="L53" i="3"/>
  <c r="H8" i="3"/>
  <c r="L18" i="3"/>
  <c r="J30" i="3"/>
  <c r="N35" i="3"/>
  <c r="M53" i="3"/>
  <c r="J10" i="3"/>
  <c r="K8" i="3"/>
  <c r="L13" i="3"/>
  <c r="M13" i="3"/>
  <c r="M24" i="3"/>
  <c r="M30" i="3"/>
  <c r="N30" i="3"/>
  <c r="M46" i="3"/>
  <c r="G50" i="3"/>
  <c r="P53" i="3"/>
  <c r="Q9" i="3"/>
  <c r="Q14" i="3"/>
  <c r="Q15" i="3"/>
  <c r="N24" i="3"/>
  <c r="Q36" i="3"/>
  <c r="Q16" i="3"/>
  <c r="K38" i="3"/>
  <c r="Q43" i="3"/>
  <c r="P42" i="3"/>
  <c r="H46" i="3"/>
  <c r="Q49" i="3"/>
  <c r="Q25" i="3"/>
  <c r="Q31" i="3"/>
  <c r="Q44" i="3"/>
  <c r="Q45" i="3"/>
  <c r="Q32" i="3"/>
  <c r="Q11" i="3"/>
  <c r="Q19" i="3"/>
  <c r="Q20" i="3"/>
  <c r="I38" i="3"/>
  <c r="Q28" i="3"/>
  <c r="Q34" i="3"/>
  <c r="M61" i="3"/>
  <c r="F18" i="3"/>
  <c r="Q21" i="3"/>
  <c r="Q41" i="3"/>
  <c r="L42" i="3"/>
  <c r="Q56" i="3"/>
  <c r="P57" i="3"/>
  <c r="Q39" i="3"/>
  <c r="Q23" i="3"/>
  <c r="P46" i="3"/>
  <c r="F57" i="3"/>
  <c r="P10" i="3"/>
  <c r="G38" i="3"/>
  <c r="F46" i="3"/>
  <c r="Q58" i="3"/>
  <c r="H30" i="3"/>
  <c r="Q37" i="3"/>
  <c r="G53" i="3"/>
  <c r="L57" i="3"/>
  <c r="K57" i="3"/>
  <c r="G8" i="3"/>
  <c r="I13" i="3"/>
  <c r="O57" i="3"/>
  <c r="N57" i="3"/>
  <c r="L61" i="3"/>
  <c r="F50" i="3"/>
  <c r="Q51" i="3"/>
  <c r="N13" i="3"/>
  <c r="L24" i="3"/>
  <c r="K24" i="3"/>
  <c r="P38" i="3"/>
  <c r="O46" i="3"/>
  <c r="Q59" i="3"/>
  <c r="I60" i="3" l="1"/>
  <c r="F52" i="3"/>
  <c r="H60" i="3"/>
  <c r="L60" i="3"/>
  <c r="M60" i="3"/>
  <c r="J60" i="3"/>
  <c r="G60" i="3"/>
  <c r="O60" i="3"/>
  <c r="F60" i="3"/>
  <c r="Q42" i="3"/>
  <c r="G29" i="3"/>
  <c r="L52" i="3"/>
  <c r="I7" i="3"/>
  <c r="K7" i="3"/>
  <c r="I52" i="3"/>
  <c r="K52" i="3"/>
  <c r="N52" i="3"/>
  <c r="J29" i="3"/>
  <c r="P29" i="3"/>
  <c r="O7" i="3"/>
  <c r="P7" i="3"/>
  <c r="Q48" i="3"/>
  <c r="Q35" i="3"/>
  <c r="J52" i="3"/>
  <c r="K29" i="3"/>
  <c r="K60" i="3"/>
  <c r="M7" i="3"/>
  <c r="G7" i="3"/>
  <c r="O52" i="3"/>
  <c r="N60" i="3"/>
  <c r="M52" i="3"/>
  <c r="Q50" i="3"/>
  <c r="G52" i="3"/>
  <c r="P52" i="3"/>
  <c r="H7" i="3"/>
  <c r="H29" i="3"/>
  <c r="N29" i="3"/>
  <c r="O29" i="3"/>
  <c r="L29" i="3"/>
  <c r="I29" i="3"/>
  <c r="Q8" i="3"/>
  <c r="M29" i="3"/>
  <c r="Q24" i="3"/>
  <c r="Q61" i="3"/>
  <c r="L7" i="3"/>
  <c r="F7" i="3"/>
  <c r="H52" i="3"/>
  <c r="N7" i="3"/>
  <c r="F29" i="3"/>
  <c r="Q38" i="3"/>
  <c r="J7" i="3"/>
  <c r="Q30" i="3"/>
  <c r="Q18" i="3"/>
  <c r="Q53" i="3"/>
  <c r="Q13" i="3"/>
  <c r="Q46" i="3"/>
  <c r="Q10" i="3"/>
  <c r="Q60" i="3" l="1"/>
  <c r="J64" i="3"/>
  <c r="J71" i="3" s="1"/>
  <c r="I64" i="3"/>
  <c r="I71" i="3" s="1"/>
  <c r="Q7" i="3"/>
  <c r="L64" i="3"/>
  <c r="L71" i="3" s="1"/>
  <c r="O64" i="3"/>
  <c r="O71" i="3" s="1"/>
  <c r="K64" i="3"/>
  <c r="K71" i="3" s="1"/>
  <c r="Q52" i="3"/>
  <c r="M64" i="3"/>
  <c r="M71" i="3" s="1"/>
  <c r="N64" i="3"/>
  <c r="N71" i="3" s="1"/>
  <c r="Q29" i="3"/>
  <c r="P64" i="3"/>
  <c r="G64" i="3"/>
  <c r="G71" i="3" s="1"/>
  <c r="H64" i="3"/>
  <c r="H71" i="3" s="1"/>
  <c r="F64" i="3"/>
  <c r="F71" i="3" s="1"/>
  <c r="Q57" i="3"/>
  <c r="Q64" i="3" l="1"/>
</calcChain>
</file>

<file path=xl/sharedStrings.xml><?xml version="1.0" encoding="utf-8"?>
<sst xmlns="http://schemas.openxmlformats.org/spreadsheetml/2006/main" count="223" uniqueCount="217">
  <si>
    <t>Sistema de Emergencias 9-1-1</t>
  </si>
  <si>
    <t>Ejecución de los Ingresos y Egresos Presupuestarios</t>
  </si>
  <si>
    <t>Enero, 2025</t>
  </si>
  <si>
    <t>Ejecución de los Ingresos</t>
  </si>
  <si>
    <t>Cuenta</t>
  </si>
  <si>
    <t>Descripción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</si>
  <si>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</si>
  <si>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</si>
  <si>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</si>
  <si>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</si>
  <si>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</si>
  <si>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</si>
  <si>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</si>
  <si>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</si>
  <si>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</si>
  <si>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</si>
  <si>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</si>
  <si>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</si>
  <si>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1.0.0.0.00.00.0.0.000</t>
  </si>
  <si>
    <t>INGRESOS CORRIENTES</t>
  </si>
  <si>
    <t>1.1.0.0.00.00.0.0.000</t>
  </si>
  <si>
    <t>INGRESOS TRIBUTARIOS</t>
  </si>
  <si>
    <t>1.1.3.0.00.00.0.0.000</t>
  </si>
  <si>
    <t>IMPUESTOS SOBRE BIENES Y SERVICIOS</t>
  </si>
  <si>
    <t>1.1.3.2.00.00.0.0.000</t>
  </si>
  <si>
    <t>IMPUESTOS ESPECIFICOS SOBRE LA PRODUCCIÓN Y CONSUMO DE BIENES Y SERVICIOS</t>
  </si>
  <si>
    <t>1.1.3.2.02.00.0.0.000</t>
  </si>
  <si>
    <t>IMPUESTOS ESPECIFICOS SOBRE LA PRODUCCION Y CONSUMO DE SERVICIOS</t>
  </si>
  <si>
    <t>1.1.3.2.02.09.0.0.000</t>
  </si>
  <si>
    <t>Otros impuestos específicos sobre la producción y consumo de servicios</t>
  </si>
  <si>
    <t>1.3.0.0.00.00.0.0.000</t>
  </si>
  <si>
    <t>INGRESOS NO TRIBUTARIOS</t>
  </si>
  <si>
    <t>1.3.2.0.00.00.0.0.000</t>
  </si>
  <si>
    <t>INGRESOS DE LA PROPIEDAD</t>
  </si>
  <si>
    <t>1.3.2.3.00.00.0.0.000</t>
  </si>
  <si>
    <t>RENTA DE ACTIVOS FINANCIEROS</t>
  </si>
  <si>
    <t>1.3.2.3.03.00.0.0.000</t>
  </si>
  <si>
    <t>OTRAS RENTAS DE ACTIVOS FINANCIEROS</t>
  </si>
  <si>
    <t>1.3.2.3.03.01.0.0.000</t>
  </si>
  <si>
    <t>Intereses sobre cuentas corrientes y otros depósitos en Bancos Público</t>
  </si>
  <si>
    <t>1.3.3.0.00.00.0.0.000</t>
  </si>
  <si>
    <t>MULTAS, SANCIONES, REMATES Y COMISOS</t>
  </si>
  <si>
    <t>1.3.3.1.00.00.0.0.000</t>
  </si>
  <si>
    <t>MULTAS Y SANCIONES</t>
  </si>
  <si>
    <t>1.3.3.1.03.00.0.0.000</t>
  </si>
  <si>
    <t>Multas por atraso en pago de bienes y servicios</t>
  </si>
  <si>
    <t>1.3.3.1.04.00.0.0.000</t>
  </si>
  <si>
    <t>Sanciones administrativas y judiciales</t>
  </si>
  <si>
    <t>1.3.3.1.09.00.0.0.000</t>
  </si>
  <si>
    <t>Otras multas y sanciones</t>
  </si>
  <si>
    <t>1.3.4.0.00.00.0.0.000</t>
  </si>
  <si>
    <t>INTERESES MORATORIOS</t>
  </si>
  <si>
    <t>1.3.4.2.00.00.0.0.000</t>
  </si>
  <si>
    <t>Intereses moratorios por atraso en pago de bienes y servicios</t>
  </si>
  <si>
    <t>1.3.9.0.00.00.0.0.000</t>
  </si>
  <si>
    <t>OTROS INGRESOS NO TRIBUTARIOS</t>
  </si>
  <si>
    <t>1.3.9.1.00.00.0.0.000</t>
  </si>
  <si>
    <t>Reintegros y devoluciones</t>
  </si>
  <si>
    <t>1.3.9.9.00.00.0.0.000</t>
  </si>
  <si>
    <t>Ingresos varios no especificados</t>
  </si>
  <si>
    <t>3.0.0.0.00.00.0.0.000</t>
  </si>
  <si>
    <t>FINANCIAMIENTO</t>
  </si>
  <si>
    <t>3.3.0.0.00.00.0.0.000</t>
  </si>
  <si>
    <t>RECURSOS DE VIGENCIAS ANTERIORES</t>
  </si>
  <si>
    <t>3.3.1.0.00.00.0.0.000</t>
  </si>
  <si>
    <t>SUPERÁVIT LIBRE</t>
  </si>
  <si>
    <t>Ejecución de egresos por programa</t>
  </si>
  <si>
    <t>Total general</t>
  </si>
  <si>
    <t>0005-0</t>
  </si>
  <si>
    <t>REMUNERACIONES</t>
  </si>
  <si>
    <t>0005-0-01</t>
  </si>
  <si>
    <t>REMUNERACIONES BÁSICAS</t>
  </si>
  <si>
    <t>0005-0-01-01</t>
  </si>
  <si>
    <t>0.01.01</t>
  </si>
  <si>
    <t>Sueldos para cargos fijos</t>
  </si>
  <si>
    <t>0005-0-02</t>
  </si>
  <si>
    <t>REMUNERACIONES EVENTUALES</t>
  </si>
  <si>
    <t>0005-0-02-01</t>
  </si>
  <si>
    <t>0.02.01</t>
  </si>
  <si>
    <t>Tiempo extraordinario</t>
  </si>
  <si>
    <t>0005-0-02-03</t>
  </si>
  <si>
    <t>0.02.03</t>
  </si>
  <si>
    <t>Disponibilidad laboral</t>
  </si>
  <si>
    <t>0005-0-03</t>
  </si>
  <si>
    <t>INCENTIVOS SALARIALES</t>
  </si>
  <si>
    <t>0005-0-03-01</t>
  </si>
  <si>
    <t>0.03.01</t>
  </si>
  <si>
    <t>Retribución por años servidos</t>
  </si>
  <si>
    <t>0005-0-03-02</t>
  </si>
  <si>
    <t>0.03.02</t>
  </si>
  <si>
    <t>Restricción al ejercicio liberal de la profesión</t>
  </si>
  <si>
    <t>0005-0-03-04</t>
  </si>
  <si>
    <t>0.03.04</t>
  </si>
  <si>
    <t>Salario escolar</t>
  </si>
  <si>
    <t>0005-0-03-99</t>
  </si>
  <si>
    <t>0.03.99</t>
  </si>
  <si>
    <t>Otros incentivos salariales</t>
  </si>
  <si>
    <t>0005-0-04</t>
  </si>
  <si>
    <t>CONTRIBUCIONES PATRONALES AL DESARROLLO Y LA SEGURIDAD SOCIAL</t>
  </si>
  <si>
    <t>0005-0-04-01</t>
  </si>
  <si>
    <t>0.04.01</t>
  </si>
  <si>
    <t>Contribución Patronal al Seguro de Salud de la Caja Costarricensedel Seguro Social</t>
  </si>
  <si>
    <t>0005-0-04-02</t>
  </si>
  <si>
    <t>0.04.02</t>
  </si>
  <si>
    <t>Contribución Patronal al Instituto Mixto de Ayuda Social</t>
  </si>
  <si>
    <t>0005-0-04-03</t>
  </si>
  <si>
    <t>0.04.03</t>
  </si>
  <si>
    <t>Contribución Patronal al Instituto Nacional de Aprendizaje</t>
  </si>
  <si>
    <t>0005-0-04-04</t>
  </si>
  <si>
    <t>0.04.04</t>
  </si>
  <si>
    <t>Contribución Patronal al Fondo de Desarrollo Social y Asignaciones Familiares</t>
  </si>
  <si>
    <t>0005-0-04-05</t>
  </si>
  <si>
    <t>0.04.05</t>
  </si>
  <si>
    <t>Contribución Patronal al Banco Popular y de Desarrollo Comunal</t>
  </si>
  <si>
    <t>0005-0-05</t>
  </si>
  <si>
    <t>CONTRIBUCIONES PATRONALES A FONDOS DE PENSIONES Y OTROS FONDOS DE CAPITALIZACIÓN</t>
  </si>
  <si>
    <t>0005-0-05-01</t>
  </si>
  <si>
    <t>0.05.01</t>
  </si>
  <si>
    <t>Contribución Patronal al Seguro de Pensiones de la Caja Costarricense de Seguro Social</t>
  </si>
  <si>
    <t>0005-0-05-02</t>
  </si>
  <si>
    <t>0.05.02</t>
  </si>
  <si>
    <t>Aporte Patronal al Régimen Obligatorio de Pensiones Complementarias</t>
  </si>
  <si>
    <t>0005-0-05-03</t>
  </si>
  <si>
    <t>0.05.03</t>
  </si>
  <si>
    <t>Aporte Patronal al Fondo de Capitalización Laboral</t>
  </si>
  <si>
    <t>0005-0-05-04</t>
  </si>
  <si>
    <t>0.05.04</t>
  </si>
  <si>
    <t>Contribución Patronal a otros fondos administrados por entes públicos</t>
  </si>
  <si>
    <t>0005-1</t>
  </si>
  <si>
    <t>SERVICIOS</t>
  </si>
  <si>
    <t>0005-1-01</t>
  </si>
  <si>
    <t>ALQUILERES</t>
  </si>
  <si>
    <t>0005-1-01-02</t>
  </si>
  <si>
    <t>1.01.02</t>
  </si>
  <si>
    <t>Alquiler de maquinaria, equipo y mobiliario</t>
  </si>
  <si>
    <t>0005-1-01-03</t>
  </si>
  <si>
    <t>1.01.03</t>
  </si>
  <si>
    <t>Alquiler de equipo de cómputo</t>
  </si>
  <si>
    <t>0005-1-01-04</t>
  </si>
  <si>
    <t>1.01.04</t>
  </si>
  <si>
    <t>Alquiler de equipo y derechos para telecomunicacion</t>
  </si>
  <si>
    <t>0005-1-01-99</t>
  </si>
  <si>
    <t>1.01.99</t>
  </si>
  <si>
    <t>Otros alquileres</t>
  </si>
  <si>
    <t>0005-1-02</t>
  </si>
  <si>
    <t>SERVICIOS BÁSICOS</t>
  </si>
  <si>
    <t>0005-1-02-03</t>
  </si>
  <si>
    <t>1.02.03</t>
  </si>
  <si>
    <t>Servicio de correo</t>
  </si>
  <si>
    <t>0005-1-02-04</t>
  </si>
  <si>
    <t>1.02.04</t>
  </si>
  <si>
    <t>Servicio de telecomunicaciones</t>
  </si>
  <si>
    <t>0005-1-03</t>
  </si>
  <si>
    <t>SERVICIOS COMERCIALES Y FINANCIEROS</t>
  </si>
  <si>
    <t>0005-1-03-01</t>
  </si>
  <si>
    <t>1.03.01</t>
  </si>
  <si>
    <t>Información</t>
  </si>
  <si>
    <t>0005-1-03-06</t>
  </si>
  <si>
    <t>1.03.06</t>
  </si>
  <si>
    <t>Comisiones y gastos por servicios financieros y comerciales</t>
  </si>
  <si>
    <t>0005-1-03-07</t>
  </si>
  <si>
    <t>1.03.07</t>
  </si>
  <si>
    <t>Servicios de transferencia electrónica de información</t>
  </si>
  <si>
    <t>0005-1-04</t>
  </si>
  <si>
    <t>SERVICIOS DE GESTIÓN Y APOYO</t>
  </si>
  <si>
    <t>0005-1-04-01</t>
  </si>
  <si>
    <t>1.04.01</t>
  </si>
  <si>
    <t>Servicios médicos y de laboratorio</t>
  </si>
  <si>
    <t>0005-1-04-06</t>
  </si>
  <si>
    <t>1.04.06</t>
  </si>
  <si>
    <t>Servicios generales</t>
  </si>
  <si>
    <t>0005-1-04-99</t>
  </si>
  <si>
    <t>1.04.99</t>
  </si>
  <si>
    <t>Otros servicios de gestión y apoyo</t>
  </si>
  <si>
    <t>0005-1-05</t>
  </si>
  <si>
    <t>GASTOS DE VIAJE Y DE TRANSPORTE</t>
  </si>
  <si>
    <t>0005-1-05-02</t>
  </si>
  <si>
    <t>1.05.02</t>
  </si>
  <si>
    <t>Viáticos dentro del país</t>
  </si>
  <si>
    <t>0005-1-07</t>
  </si>
  <si>
    <t>CAPACITACIÓN Y PROTOCOLO</t>
  </si>
  <si>
    <t>0005-1-07-01</t>
  </si>
  <si>
    <t>1.07.01</t>
  </si>
  <si>
    <t>Actividades de capacitación</t>
  </si>
  <si>
    <t>0005-1-08</t>
  </si>
  <si>
    <t>MANTENIMIENTO Y REPARACIÓN</t>
  </si>
  <si>
    <t>0005-1-08-05</t>
  </si>
  <si>
    <t>1.08.05</t>
  </si>
  <si>
    <t>Mantenimiento y reparación de equipo de transporte</t>
  </si>
  <si>
    <t>0005-2</t>
  </si>
  <si>
    <t>MATERIALES Y SUMINISTROS</t>
  </si>
  <si>
    <t>0005-2-01</t>
  </si>
  <si>
    <t>PRODUCTOS QUÍMICOS Y CONEXOS</t>
  </si>
  <si>
    <t>0005-2-01-01</t>
  </si>
  <si>
    <t>2.01.01</t>
  </si>
  <si>
    <t>Combustibles y lubricantes</t>
  </si>
  <si>
    <t>0005-2-02</t>
  </si>
  <si>
    <t>ALIMENTOS Y PRODUCTOS AGROPECUARIOS</t>
  </si>
  <si>
    <t>0005-2-02-03</t>
  </si>
  <si>
    <t>2.02.03</t>
  </si>
  <si>
    <t>Alimentos y bebidas</t>
  </si>
  <si>
    <t>0055-5</t>
  </si>
  <si>
    <t>BIENES DURADEROS</t>
  </si>
  <si>
    <t>CONSTRUCCIONES, ADICIONES Y MEJORAS</t>
  </si>
  <si>
    <t>5.02.01</t>
  </si>
  <si>
    <t>Edificios</t>
  </si>
  <si>
    <t>0005-6</t>
  </si>
  <si>
    <t>TRANSFERENCIAS CORRIENTES</t>
  </si>
  <si>
    <t>0005-6-03</t>
  </si>
  <si>
    <t>PRESTACIONES</t>
  </si>
  <si>
    <t>0005-6-03-01</t>
  </si>
  <si>
    <t>6.03.01</t>
  </si>
  <si>
    <t>Prestaciones legales</t>
  </si>
  <si>
    <t>0005-6-03-99</t>
  </si>
  <si>
    <t>6.03.99</t>
  </si>
  <si>
    <t>Otras Prestaciones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</si>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</sst>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5" formatCode="&quot;₡&quot;#,##0;\-&quot;₡&quot;#,##0"/>
    <numFmt numFmtId="7" formatCode="&quot;₡&quot;#,##0.00;\-&quot;₡&quot;#,##0.00"/>
    <numFmt numFmtId="44" formatCode="_-&quot;₡&quot;* #,##0.00_-;\-&quot;₡&quot;* #,##0.00_-;_-&quot;₡&quot;* &quot;-&quot;??_-;_-@_-"/>
    <numFmt numFmtId="43" formatCode="_-* #,##0.00_-;\-* #,##0.00_-;_-* &quot;-&quot;??_-;_-@_-"/>
    <numFmt numFmtId="164" formatCode="_(* #,##0.00_);_(* \(#,##0.00\);_(* &quot;-&quot;??_);_(@_)"/>
    <numFmt numFmtId="165" formatCode="_-* #,##0.0000000_-;\-* #,##0.0000000_-;_-* &quot;-&quot;??_-;_-@_-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36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164" fontId="5" fillId="0" borderId="0" applyFont="0" applyFill="0" applyBorder="0" applyAlignment="0" applyProtection="0"/>
  </cellStyleXfs>
  <cellXfs count="77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1" applyNumberFormat="1" applyFont="1"/>
    <xf numFmtId="0" fontId="3" fillId="0" borderId="0" xfId="2" applyFont="1"/>
    <xf numFmtId="0" fontId="3" fillId="0" borderId="0" xfId="2" applyFont="1" applyAlignment="1">
      <alignment horizontal="left"/>
    </xf>
    <xf numFmtId="0" fontId="4" fillId="0" borderId="0" xfId="2" applyFont="1" applyAlignment="1">
      <alignment horizontal="center"/>
    </xf>
    <xf numFmtId="43" fontId="3" fillId="0" borderId="0" xfId="1" applyFont="1" applyFill="1"/>
    <xf numFmtId="0" fontId="5" fillId="0" borderId="0" xfId="2" applyFont="1" applyAlignment="1">
      <alignment horizontal="center"/>
    </xf>
    <xf numFmtId="43" fontId="5" fillId="0" borderId="0" xfId="1" applyFont="1" applyFill="1" applyBorder="1"/>
    <xf numFmtId="0" fontId="3" fillId="0" borderId="0" xfId="2" applyFont="1" applyAlignment="1">
      <alignment horizontal="center"/>
    </xf>
    <xf numFmtId="0" fontId="5" fillId="0" borderId="0" xfId="2" applyFont="1" applyAlignment="1">
      <alignment horizontal="center" vertical="center"/>
    </xf>
    <xf numFmtId="0" fontId="3" fillId="0" borderId="0" xfId="2" applyFont="1" applyAlignment="1">
      <alignment horizontal="center"/>
    </xf>
    <xf numFmtId="0" fontId="6" fillId="0" borderId="1" xfId="0" applyFont="1" applyBorder="1" applyAlignment="1">
      <alignment vertical="center" wrapText="1"/>
    </xf>
    <xf numFmtId="44" fontId="6" fillId="0" borderId="1" xfId="1" applyNumberFormat="1" applyFont="1" applyFill="1" applyBorder="1" applyAlignment="1">
      <alignment horizontal="center" vertical="center" wrapText="1"/>
    </xf>
    <xf numFmtId="43" fontId="4" fillId="0" borderId="2" xfId="1" applyFont="1" applyFill="1" applyBorder="1"/>
    <xf numFmtId="43" fontId="3" fillId="0" borderId="0" xfId="1" applyFont="1" applyFill="1" applyBorder="1"/>
    <xf numFmtId="43" fontId="6" fillId="0" borderId="1" xfId="1" applyFont="1" applyFill="1" applyBorder="1" applyAlignment="1">
      <alignment horizontal="right" wrapText="1"/>
    </xf>
    <xf numFmtId="49" fontId="6" fillId="0" borderId="1" xfId="1" applyNumberFormat="1" applyFont="1" applyFill="1" applyBorder="1" applyAlignment="1">
      <alignment horizontal="left" wrapText="1"/>
    </xf>
    <xf numFmtId="5" fontId="6" fillId="0" borderId="1" xfId="1" applyNumberFormat="1" applyFont="1" applyFill="1" applyBorder="1" applyAlignment="1">
      <alignment horizontal="right" wrapText="1"/>
    </xf>
    <xf numFmtId="43" fontId="3" fillId="0" borderId="2" xfId="1" applyFont="1" applyFill="1" applyBorder="1" applyAlignment="1">
      <alignment horizontal="right"/>
    </xf>
    <xf numFmtId="7" fontId="3" fillId="0" borderId="0" xfId="1" applyNumberFormat="1" applyFont="1" applyFill="1"/>
    <xf numFmtId="43" fontId="4" fillId="0" borderId="1" xfId="1" applyFont="1" applyFill="1" applyBorder="1" applyAlignment="1">
      <alignment horizontal="right" vertical="center" wrapText="1"/>
    </xf>
    <xf numFmtId="0" fontId="6" fillId="0" borderId="1" xfId="0" applyFont="1" applyBorder="1" applyAlignment="1">
      <alignment horizontal="left" vertical="center"/>
    </xf>
    <xf numFmtId="5" fontId="4" fillId="0" borderId="1" xfId="1" applyNumberFormat="1" applyFont="1" applyFill="1" applyBorder="1" applyAlignment="1">
      <alignment horizontal="right" vertical="center" wrapText="1"/>
    </xf>
    <xf numFmtId="43" fontId="3" fillId="0" borderId="1" xfId="1" applyFont="1" applyFill="1" applyBorder="1" applyAlignment="1">
      <alignment horizontal="right" vertical="center" wrapText="1"/>
    </xf>
    <xf numFmtId="164" fontId="3" fillId="0" borderId="1" xfId="3" applyFont="1" applyFill="1" applyBorder="1" applyAlignment="1">
      <alignment horizontal="left" vertical="center"/>
    </xf>
    <xf numFmtId="5" fontId="3" fillId="0" borderId="1" xfId="1" applyNumberFormat="1" applyFont="1" applyFill="1" applyBorder="1" applyAlignment="1">
      <alignment horizontal="right" vertical="center" wrapText="1"/>
    </xf>
    <xf numFmtId="43" fontId="1" fillId="0" borderId="1" xfId="1" applyFont="1" applyFill="1" applyBorder="1" applyAlignment="1">
      <alignment horizontal="right" vertical="center" wrapText="1"/>
    </xf>
    <xf numFmtId="0" fontId="1" fillId="0" borderId="1" xfId="0" applyFont="1" applyBorder="1" applyAlignment="1">
      <alignment horizontal="left"/>
    </xf>
    <xf numFmtId="5" fontId="1" fillId="0" borderId="1" xfId="1" applyNumberFormat="1" applyFont="1" applyFill="1" applyBorder="1" applyAlignment="1">
      <alignment horizontal="right" vertical="center" wrapText="1"/>
    </xf>
    <xf numFmtId="4" fontId="0" fillId="0" borderId="0" xfId="0" applyNumberFormat="1"/>
    <xf numFmtId="43" fontId="0" fillId="0" borderId="1" xfId="1" applyFont="1" applyFill="1" applyBorder="1" applyAlignment="1">
      <alignment horizontal="right" vertical="center" wrapText="1"/>
    </xf>
    <xf numFmtId="43" fontId="0" fillId="0" borderId="0" xfId="1" applyFont="1" applyFill="1"/>
    <xf numFmtId="43" fontId="6" fillId="0" borderId="1" xfId="1" applyFont="1" applyFill="1" applyBorder="1" applyAlignment="1">
      <alignment wrapText="1"/>
    </xf>
    <xf numFmtId="49" fontId="6" fillId="0" borderId="1" xfId="1" applyNumberFormat="1" applyFont="1" applyFill="1" applyBorder="1" applyAlignment="1">
      <alignment wrapText="1"/>
    </xf>
    <xf numFmtId="5" fontId="6" fillId="0" borderId="1" xfId="1" applyNumberFormat="1" applyFont="1" applyFill="1" applyBorder="1" applyAlignment="1">
      <alignment wrapText="1"/>
    </xf>
    <xf numFmtId="43" fontId="3" fillId="0" borderId="0" xfId="1" applyFont="1" applyFill="1" applyBorder="1" applyAlignment="1">
      <alignment horizontal="right"/>
    </xf>
    <xf numFmtId="0" fontId="0" fillId="0" borderId="0" xfId="0" applyAlignment="1">
      <alignment horizontal="center"/>
    </xf>
    <xf numFmtId="43" fontId="0" fillId="0" borderId="0" xfId="1" applyFont="1"/>
    <xf numFmtId="0" fontId="5" fillId="0" borderId="0" xfId="0" applyFont="1"/>
    <xf numFmtId="0" fontId="5" fillId="0" borderId="0" xfId="0" applyFont="1" applyAlignment="1">
      <alignment horizontal="center"/>
    </xf>
    <xf numFmtId="0" fontId="0" fillId="0" borderId="0" xfId="0" applyAlignment="1">
      <alignment horizontal="right"/>
    </xf>
    <xf numFmtId="49" fontId="0" fillId="0" borderId="0" xfId="1" applyNumberFormat="1" applyFont="1"/>
    <xf numFmtId="43" fontId="0" fillId="0" borderId="0" xfId="1" applyFont="1" applyAlignment="1"/>
    <xf numFmtId="0" fontId="0" fillId="0" borderId="0" xfId="1" applyNumberFormat="1" applyFont="1"/>
    <xf numFmtId="44" fontId="0" fillId="0" borderId="0" xfId="1" applyNumberFormat="1" applyFont="1"/>
    <xf numFmtId="0" fontId="6" fillId="2" borderId="1" xfId="0" applyFont="1" applyFill="1" applyBorder="1" applyAlignment="1">
      <alignment vertical="center" wrapText="1"/>
    </xf>
    <xf numFmtId="0" fontId="6" fillId="0" borderId="0" xfId="0" applyFont="1" applyAlignment="1">
      <alignment vertical="center" wrapText="1"/>
    </xf>
    <xf numFmtId="43" fontId="6" fillId="2" borderId="1" xfId="1" applyFont="1" applyFill="1" applyBorder="1" applyAlignment="1">
      <alignment horizontal="center" vertical="center" wrapText="1"/>
    </xf>
    <xf numFmtId="44" fontId="6" fillId="2" borderId="1" xfId="1" applyNumberFormat="1" applyFont="1" applyFill="1" applyBorder="1" applyAlignment="1">
      <alignment horizontal="center" vertical="center" wrapText="1"/>
    </xf>
    <xf numFmtId="43" fontId="6" fillId="2" borderId="1" xfId="1" applyFont="1" applyFill="1" applyBorder="1" applyAlignment="1">
      <alignment vertical="center" wrapText="1"/>
    </xf>
    <xf numFmtId="0" fontId="6" fillId="2" borderId="1" xfId="1" applyNumberFormat="1" applyFont="1" applyFill="1" applyBorder="1" applyAlignment="1">
      <alignment vertical="center" wrapText="1"/>
    </xf>
    <xf numFmtId="0" fontId="6" fillId="0" borderId="3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2" borderId="1" xfId="0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left" vertical="center"/>
    </xf>
    <xf numFmtId="43" fontId="6" fillId="2" borderId="1" xfId="1" applyFont="1" applyFill="1" applyBorder="1" applyAlignment="1">
      <alignment vertical="center"/>
    </xf>
    <xf numFmtId="43" fontId="6" fillId="2" borderId="1" xfId="1" applyFont="1" applyFill="1" applyBorder="1" applyAlignment="1">
      <alignment horizontal="right" vertical="center"/>
    </xf>
    <xf numFmtId="0" fontId="6" fillId="0" borderId="3" xfId="0" applyFont="1" applyBorder="1"/>
    <xf numFmtId="0" fontId="6" fillId="0" borderId="1" xfId="0" applyFont="1" applyBorder="1" applyAlignment="1">
      <alignment vertical="center"/>
    </xf>
    <xf numFmtId="43" fontId="6" fillId="0" borderId="1" xfId="1" applyFont="1" applyFill="1" applyBorder="1" applyAlignment="1">
      <alignment vertical="center"/>
    </xf>
    <xf numFmtId="43" fontId="6" fillId="0" borderId="1" xfId="1" applyFont="1" applyFill="1" applyBorder="1" applyAlignment="1">
      <alignment horizontal="right" vertical="center"/>
    </xf>
    <xf numFmtId="0" fontId="0" fillId="0" borderId="3" xfId="0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right"/>
    </xf>
    <xf numFmtId="0" fontId="0" fillId="0" borderId="1" xfId="0" applyBorder="1" applyAlignment="1">
      <alignment horizontal="left" vertical="center"/>
    </xf>
    <xf numFmtId="43" fontId="0" fillId="0" borderId="1" xfId="1" applyFont="1" applyFill="1" applyBorder="1" applyAlignment="1">
      <alignment vertical="center"/>
    </xf>
    <xf numFmtId="43" fontId="0" fillId="0" borderId="1" xfId="1" applyFont="1" applyFill="1" applyBorder="1" applyAlignment="1">
      <alignment horizontal="right" vertical="center"/>
    </xf>
    <xf numFmtId="0" fontId="6" fillId="0" borderId="1" xfId="0" applyFont="1" applyBorder="1" applyAlignment="1">
      <alignment horizontal="right" vertical="center"/>
    </xf>
    <xf numFmtId="0" fontId="0" fillId="0" borderId="3" xfId="0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43" fontId="0" fillId="0" borderId="0" xfId="0" applyNumberFormat="1"/>
    <xf numFmtId="0" fontId="0" fillId="2" borderId="1" xfId="0" applyFill="1" applyBorder="1" applyAlignment="1">
      <alignment horizontal="right"/>
    </xf>
    <xf numFmtId="43" fontId="6" fillId="2" borderId="1" xfId="1" applyFont="1" applyFill="1" applyBorder="1" applyAlignment="1">
      <alignment horizontal="right"/>
    </xf>
    <xf numFmtId="43" fontId="6" fillId="2" borderId="1" xfId="1" applyFont="1" applyFill="1" applyBorder="1" applyAlignment="1"/>
    <xf numFmtId="165" fontId="0" fillId="0" borderId="0" xfId="1" applyNumberFormat="1" applyFont="1"/>
  </cellXfs>
  <cellStyles count="4">
    <cellStyle name="Millares" xfId="1" builtinId="3"/>
    <cellStyle name="Millares 3" xfId="3" xr:uid="{B16DD24D-0A80-4AAD-912C-38C715617B67}"/>
    <cellStyle name="Normal" xfId="0" builtinId="0"/>
    <cellStyle name="Normal 2" xfId="2" xr:uid="{058EE6B8-26A2-481E-A592-425484C3A19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2025\Presupuesto\Ejecuci&#243;n\01%20-%20Enero\Informe%20Presupuestario%20Enero%202025%20Sistema%20de%20Emergencias%209-1-1.xlsx" TargetMode="External"/><Relationship Id="rId1" Type="http://schemas.openxmlformats.org/officeDocument/2006/relationships/externalLinkPath" Target="Informe%20Presupuestario%20Enero%202025%20Sistema%20de%20Emergencias%209-1-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ulta"/>
      <sheetName val="LT1"/>
      <sheetName val="LT2"/>
      <sheetName val="LT3"/>
      <sheetName val="Ejecución CF."/>
      <sheetName val="S2-T1"/>
      <sheetName val="S2-T2"/>
      <sheetName val="S1-T3"/>
      <sheetName val="S1-T4"/>
      <sheetName val="Conciliación FI"/>
      <sheetName val="Partida"/>
      <sheetName val="Programas"/>
      <sheetName val="Pivot Modificaciones"/>
      <sheetName val="Eje Tri STAP"/>
      <sheetName val="Pivot Modificaciones Trimestral"/>
      <sheetName val="Pivot Modificaciones (2)"/>
      <sheetName val="STAPModi"/>
      <sheetName val="Trimetral"/>
      <sheetName val="Hoja2"/>
      <sheetName val="Hoja3"/>
      <sheetName val="Comentarios"/>
      <sheetName val="Hoja1"/>
      <sheetName val="Hoja4"/>
      <sheetName val="Resumen TC Ejecutado"/>
      <sheetName val="Ejecución TC"/>
      <sheetName val="OGTrimestrales"/>
      <sheetName val="PARTIDAS MENSUALES"/>
      <sheetName val="PARTIDAS MENSUALES (2)"/>
      <sheetName val="Ejecución CF"/>
      <sheetName val="Ejecución CF (2)"/>
      <sheetName val="S1-T5"/>
      <sheetName val="Data Egresos"/>
      <sheetName val="EPM12-T1"/>
      <sheetName val="Hoja6"/>
      <sheetName val="EPGráfico"/>
      <sheetName val="EPM12-T2"/>
      <sheetName val="EPM12-T3"/>
      <sheetName val="Data Modificaciones"/>
      <sheetName val="Por actividad"/>
      <sheetName val="MPM01-T1"/>
      <sheetName val="MPM01-T2"/>
      <sheetName val="MPM12-T3"/>
      <sheetName val="PivotSIPP"/>
      <sheetName val="Portada"/>
      <sheetName val="Transp. Ingr.-SIPP"/>
      <sheetName val="Transp. Egr.-SIPP"/>
      <sheetName val="SICCN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5"/>
      <sheetData sheetId="36"/>
      <sheetData sheetId="37"/>
      <sheetData sheetId="38"/>
      <sheetData sheetId="39"/>
      <sheetData sheetId="40"/>
      <sheetData sheetId="41"/>
      <sheetData sheetId="42">
        <row r="5">
          <cell r="A5" t="str">
            <v>0.01.01</v>
          </cell>
          <cell r="B5" t="str">
            <v>Sueldos para cargos fijos</v>
          </cell>
          <cell r="C5">
            <v>105588489.69999997</v>
          </cell>
        </row>
        <row r="6">
          <cell r="A6" t="str">
            <v>0.02.01</v>
          </cell>
          <cell r="B6" t="str">
            <v>Tiempo extraordinario</v>
          </cell>
          <cell r="C6">
            <v>11203592.619999999</v>
          </cell>
        </row>
        <row r="7">
          <cell r="A7" t="str">
            <v>0.02.03</v>
          </cell>
          <cell r="B7" t="str">
            <v>Disponibilidad laboral</v>
          </cell>
          <cell r="C7">
            <v>1935950.4600000002</v>
          </cell>
        </row>
        <row r="8">
          <cell r="A8" t="str">
            <v>0.03.01</v>
          </cell>
          <cell r="B8" t="str">
            <v>Retribución por años servidos</v>
          </cell>
          <cell r="C8">
            <v>43783971.459999993</v>
          </cell>
        </row>
        <row r="9">
          <cell r="A9" t="str">
            <v>0.03.02</v>
          </cell>
          <cell r="B9" t="str">
            <v>Restricción al ejercicio liberal de la profesión</v>
          </cell>
          <cell r="C9">
            <v>9784351.129999999</v>
          </cell>
        </row>
        <row r="10">
          <cell r="A10" t="str">
            <v>0.03.03</v>
          </cell>
          <cell r="B10" t="str">
            <v>Decimotercer mes</v>
          </cell>
          <cell r="C10">
            <v>0</v>
          </cell>
        </row>
        <row r="11">
          <cell r="A11" t="str">
            <v>0.03.04</v>
          </cell>
          <cell r="B11" t="str">
            <v>Salario escolar</v>
          </cell>
          <cell r="C11">
            <v>163367479.55000001</v>
          </cell>
        </row>
        <row r="12">
          <cell r="A12" t="str">
            <v>0.03.99</v>
          </cell>
          <cell r="B12" t="str">
            <v>Otros incentivos salariales</v>
          </cell>
          <cell r="C12">
            <v>2032781.81</v>
          </cell>
        </row>
        <row r="13">
          <cell r="A13" t="str">
            <v>0.04.01</v>
          </cell>
          <cell r="B13" t="str">
            <v>Contribución Patronal al Seguro de Salud de la Caja Costarricensedel Seguro Social</v>
          </cell>
          <cell r="C13">
            <v>15941092.679999998</v>
          </cell>
        </row>
        <row r="14">
          <cell r="A14" t="str">
            <v>0.04.02</v>
          </cell>
          <cell r="B14" t="str">
            <v>Contribución Patronal al Instituto Mixto de Ayuda Social</v>
          </cell>
          <cell r="C14">
            <v>860627.00000000012</v>
          </cell>
        </row>
        <row r="15">
          <cell r="A15" t="str">
            <v>0.04.03</v>
          </cell>
          <cell r="B15" t="str">
            <v>Contribución Patronal al Instituto Nacional de Aprendizaje</v>
          </cell>
          <cell r="C15">
            <v>2581881.0000000005</v>
          </cell>
        </row>
        <row r="16">
          <cell r="A16" t="str">
            <v>0.04.04</v>
          </cell>
          <cell r="B16" t="str">
            <v>Contribución Patronal al Fondo de Desarrollo Social y Asignaciones Familiares</v>
          </cell>
          <cell r="C16">
            <v>8606269.9999999981</v>
          </cell>
        </row>
        <row r="17">
          <cell r="A17" t="str">
            <v>0.04.05</v>
          </cell>
          <cell r="B17" t="str">
            <v>Contribución Patronal al Banco Popular y de Desarrollo Comunal</v>
          </cell>
          <cell r="C17">
            <v>860625.00000000012</v>
          </cell>
        </row>
        <row r="18">
          <cell r="A18" t="str">
            <v>0.05.01</v>
          </cell>
          <cell r="B18" t="str">
            <v>Contribución Patronal al Seguro de Pensiones de la Caja Costarricense de Seguro Social</v>
          </cell>
          <cell r="C18">
            <v>10142668.739999998</v>
          </cell>
        </row>
        <row r="19">
          <cell r="A19" t="str">
            <v>0.05.02</v>
          </cell>
          <cell r="B19" t="str">
            <v>Aporte Patronal al Régimen Obligatorio de Pensiones Complementarias</v>
          </cell>
          <cell r="C19">
            <v>11203640.470000001</v>
          </cell>
        </row>
        <row r="20">
          <cell r="A20" t="str">
            <v>0.05.03</v>
          </cell>
          <cell r="B20" t="str">
            <v>Aporte Patronal al Fondo de Capitalización Laboral</v>
          </cell>
          <cell r="C20">
            <v>2581887.0000000005</v>
          </cell>
        </row>
        <row r="21">
          <cell r="A21" t="str">
            <v>0.05.04</v>
          </cell>
          <cell r="B21" t="str">
            <v>Contribución Patronal a otros fondos administrados por entes públicos</v>
          </cell>
          <cell r="C21">
            <v>9131831.5499999989</v>
          </cell>
        </row>
        <row r="22">
          <cell r="A22" t="str">
            <v>1.01.02</v>
          </cell>
          <cell r="B22" t="str">
            <v>Alquiler de maquinaria, equipo y mobiliario</v>
          </cell>
          <cell r="C22">
            <v>1667667.92</v>
          </cell>
        </row>
        <row r="23">
          <cell r="A23" t="str">
            <v>1.01.03</v>
          </cell>
          <cell r="B23" t="str">
            <v>Alquiler de equipo de cómputo</v>
          </cell>
          <cell r="C23">
            <v>26777787.470000003</v>
          </cell>
        </row>
        <row r="24">
          <cell r="A24" t="str">
            <v>1.01.04</v>
          </cell>
          <cell r="B24" t="str">
            <v>Alquiler de equipo y derechos para telecomunicaciones</v>
          </cell>
          <cell r="C24">
            <v>348169.27</v>
          </cell>
        </row>
        <row r="25">
          <cell r="A25" t="str">
            <v>1.01.99</v>
          </cell>
          <cell r="B25" t="str">
            <v>Otros alquileres</v>
          </cell>
          <cell r="C25">
            <v>16687924.07</v>
          </cell>
        </row>
        <row r="26">
          <cell r="A26" t="str">
            <v>1.02.03</v>
          </cell>
          <cell r="B26" t="str">
            <v>Servicio de correo</v>
          </cell>
          <cell r="C26">
            <v>19662</v>
          </cell>
        </row>
        <row r="27">
          <cell r="A27" t="str">
            <v>1.02.04</v>
          </cell>
          <cell r="B27" t="str">
            <v>Servicio de telecomunicaciones</v>
          </cell>
          <cell r="C27">
            <v>7935636.79</v>
          </cell>
        </row>
        <row r="28">
          <cell r="A28" t="str">
            <v>1.03.01</v>
          </cell>
          <cell r="B28" t="str">
            <v xml:space="preserve">Información </v>
          </cell>
          <cell r="C28">
            <v>116147.5</v>
          </cell>
        </row>
        <row r="29">
          <cell r="A29" t="str">
            <v>1.03.02</v>
          </cell>
          <cell r="B29" t="str">
            <v>Publicidad y propaganda</v>
          </cell>
          <cell r="C29">
            <v>0</v>
          </cell>
        </row>
        <row r="30">
          <cell r="A30" t="str">
            <v>1.03.06</v>
          </cell>
          <cell r="B30" t="str">
            <v>Comisiones y gastos por servicios financieros y comerciales</v>
          </cell>
          <cell r="C30">
            <v>130525.72</v>
          </cell>
        </row>
        <row r="31">
          <cell r="A31" t="str">
            <v>1.03.07</v>
          </cell>
          <cell r="B31" t="str">
            <v>Servicios de tecnologías de información</v>
          </cell>
          <cell r="C31">
            <v>633035.04</v>
          </cell>
        </row>
        <row r="32">
          <cell r="A32" t="str">
            <v>1.04.01</v>
          </cell>
          <cell r="B32" t="str">
            <v>Servicios en ciencias de la salud</v>
          </cell>
          <cell r="C32">
            <v>663530.4</v>
          </cell>
        </row>
        <row r="33">
          <cell r="A33" t="str">
            <v>1.04.03</v>
          </cell>
          <cell r="B33" t="str">
            <v>Servicios de ingeniería y arquitectura</v>
          </cell>
          <cell r="C33">
            <v>0</v>
          </cell>
        </row>
        <row r="34">
          <cell r="A34" t="str">
            <v>1.04.04</v>
          </cell>
          <cell r="B34" t="str">
            <v>Servicios en ciencias económicas y sociales</v>
          </cell>
          <cell r="C34">
            <v>0</v>
          </cell>
        </row>
        <row r="35">
          <cell r="A35" t="str">
            <v>1.04.05</v>
          </cell>
          <cell r="B35" t="str">
            <v>Servicios informáticos</v>
          </cell>
          <cell r="C35">
            <v>0</v>
          </cell>
        </row>
        <row r="36">
          <cell r="A36" t="str">
            <v>1.04.06</v>
          </cell>
          <cell r="B36" t="str">
            <v xml:space="preserve">Servicios generales </v>
          </cell>
          <cell r="C36">
            <v>4406962.91</v>
          </cell>
        </row>
        <row r="37">
          <cell r="A37" t="str">
            <v>1.04.99</v>
          </cell>
          <cell r="B37" t="str">
            <v>Otros servicios de gestion y apoyo</v>
          </cell>
          <cell r="C37">
            <v>6669982.7000000002</v>
          </cell>
        </row>
        <row r="38">
          <cell r="A38" t="str">
            <v>1.05.01</v>
          </cell>
          <cell r="B38" t="str">
            <v>Transporte dentro del país</v>
          </cell>
          <cell r="C38">
            <v>0</v>
          </cell>
        </row>
        <row r="39">
          <cell r="A39" t="str">
            <v>1.05.02</v>
          </cell>
          <cell r="B39" t="str">
            <v>Viáticos dentro del país</v>
          </cell>
          <cell r="C39">
            <v>44800</v>
          </cell>
        </row>
        <row r="40">
          <cell r="A40" t="str">
            <v>1.05.03</v>
          </cell>
          <cell r="B40" t="str">
            <v>Transporte en el exterior</v>
          </cell>
          <cell r="C40">
            <v>0</v>
          </cell>
        </row>
        <row r="41">
          <cell r="A41" t="str">
            <v>1.05.04</v>
          </cell>
          <cell r="B41" t="str">
            <v>Viáticos en el exterior</v>
          </cell>
          <cell r="C41">
            <v>0</v>
          </cell>
        </row>
        <row r="42">
          <cell r="A42" t="str">
            <v>1.06.01</v>
          </cell>
          <cell r="B42" t="str">
            <v xml:space="preserve">Seguros </v>
          </cell>
          <cell r="C42">
            <v>0</v>
          </cell>
        </row>
        <row r="43">
          <cell r="A43" t="str">
            <v>1.07.01</v>
          </cell>
          <cell r="B43" t="str">
            <v>Actividades de capacitación</v>
          </cell>
          <cell r="C43">
            <v>30488</v>
          </cell>
        </row>
        <row r="44">
          <cell r="A44" t="str">
            <v>1.07.02</v>
          </cell>
          <cell r="B44" t="str">
            <v xml:space="preserve">Actividades protocolarias y sociales </v>
          </cell>
          <cell r="C44">
            <v>0</v>
          </cell>
        </row>
        <row r="45">
          <cell r="A45" t="str">
            <v>1.08.04</v>
          </cell>
          <cell r="B45" t="str">
            <v>Mantenimiento y reparacion de maquinaria y equipo</v>
          </cell>
          <cell r="C45">
            <v>0</v>
          </cell>
        </row>
        <row r="46">
          <cell r="A46" t="str">
            <v>1.08.05</v>
          </cell>
          <cell r="B46" t="str">
            <v>Mantenimiento y reparación de equipo de transporte</v>
          </cell>
          <cell r="C46">
            <v>57000</v>
          </cell>
        </row>
        <row r="47">
          <cell r="A47" t="str">
            <v>1.08.07</v>
          </cell>
          <cell r="B47" t="str">
            <v>Mantenimiento y reparación de equipo y mobiliario de oficina</v>
          </cell>
          <cell r="C47">
            <v>0</v>
          </cell>
        </row>
        <row r="48">
          <cell r="A48" t="str">
            <v>1.08.08</v>
          </cell>
          <cell r="B48" t="str">
            <v>Mantenimiento y reparación de equipo de cómputo y  sistemas de informacion</v>
          </cell>
          <cell r="C48">
            <v>0</v>
          </cell>
        </row>
        <row r="49">
          <cell r="A49" t="str">
            <v>1.08.99</v>
          </cell>
          <cell r="B49" t="str">
            <v>Mantenimiento y reparación de otros equipos</v>
          </cell>
          <cell r="C49">
            <v>0</v>
          </cell>
        </row>
        <row r="50">
          <cell r="A50" t="str">
            <v>1.09.99</v>
          </cell>
          <cell r="B50" t="str">
            <v>Otros impuestos</v>
          </cell>
          <cell r="C50">
            <v>0</v>
          </cell>
        </row>
        <row r="51">
          <cell r="A51" t="str">
            <v>2.01.01</v>
          </cell>
          <cell r="B51" t="str">
            <v>Combustibles y lubricantes</v>
          </cell>
          <cell r="C51">
            <v>65103</v>
          </cell>
        </row>
        <row r="52">
          <cell r="A52" t="str">
            <v>2.01.04</v>
          </cell>
          <cell r="B52" t="str">
            <v>Tintas, pinturas y diluyentes</v>
          </cell>
          <cell r="C52">
            <v>0</v>
          </cell>
        </row>
        <row r="53">
          <cell r="A53" t="str">
            <v>2.01.99</v>
          </cell>
          <cell r="B53" t="str">
            <v>Otros productos químicos y conexos</v>
          </cell>
          <cell r="C53">
            <v>0</v>
          </cell>
        </row>
        <row r="54">
          <cell r="A54" t="str">
            <v>2.02.03</v>
          </cell>
          <cell r="B54" t="str">
            <v>Alimentos y bebidas</v>
          </cell>
          <cell r="C54">
            <v>435919.82</v>
          </cell>
        </row>
        <row r="55">
          <cell r="A55" t="str">
            <v>2.03.04</v>
          </cell>
          <cell r="B55" t="str">
            <v>Materiales y productos eléctricos, telefónicos y de cómputo</v>
          </cell>
          <cell r="C55">
            <v>0</v>
          </cell>
        </row>
        <row r="56">
          <cell r="A56" t="str">
            <v>2.03.99</v>
          </cell>
          <cell r="B56" t="str">
            <v>Otros materiales y productos de uso en la construcción y mantenimiento</v>
          </cell>
          <cell r="C56">
            <v>0</v>
          </cell>
        </row>
        <row r="57">
          <cell r="A57" t="str">
            <v>2.04.01</v>
          </cell>
          <cell r="B57" t="str">
            <v>Herramientas e instrumentos</v>
          </cell>
          <cell r="C57">
            <v>0</v>
          </cell>
        </row>
        <row r="58">
          <cell r="A58" t="str">
            <v>2.04.02</v>
          </cell>
          <cell r="B58" t="str">
            <v>Repuestos y accesorios</v>
          </cell>
          <cell r="C58">
            <v>0</v>
          </cell>
        </row>
        <row r="59">
          <cell r="A59" t="str">
            <v>2.99.01</v>
          </cell>
          <cell r="B59" t="str">
            <v>Útiles y materiales de oficina y cómputo</v>
          </cell>
          <cell r="C59">
            <v>0</v>
          </cell>
        </row>
        <row r="60">
          <cell r="A60" t="str">
            <v>2.99.02</v>
          </cell>
          <cell r="B60" t="str">
            <v>Útiles y materiales médico, hospitalario y de investigación</v>
          </cell>
          <cell r="C60">
            <v>0</v>
          </cell>
        </row>
        <row r="61">
          <cell r="A61" t="str">
            <v>2.99.03</v>
          </cell>
          <cell r="B61" t="str">
            <v>Productos de papel, cartón e impresos</v>
          </cell>
          <cell r="C61">
            <v>0</v>
          </cell>
        </row>
        <row r="62">
          <cell r="A62" t="str">
            <v>2.99.04</v>
          </cell>
          <cell r="B62" t="str">
            <v>Textiles y vestuario</v>
          </cell>
          <cell r="C62">
            <v>0</v>
          </cell>
        </row>
        <row r="63">
          <cell r="A63" t="str">
            <v>2.99.05</v>
          </cell>
          <cell r="B63" t="str">
            <v>Útiles y materiales de limpieza</v>
          </cell>
          <cell r="C63">
            <v>0</v>
          </cell>
        </row>
        <row r="64">
          <cell r="A64" t="str">
            <v>2.99.06</v>
          </cell>
          <cell r="B64" t="str">
            <v>Útiles y materiales de resguardo y seguridad</v>
          </cell>
          <cell r="C64">
            <v>0</v>
          </cell>
        </row>
        <row r="65">
          <cell r="A65" t="str">
            <v>2.99.07</v>
          </cell>
          <cell r="B65" t="str">
            <v>Útiles y materiales de cocina y comedor</v>
          </cell>
          <cell r="C65">
            <v>0</v>
          </cell>
        </row>
        <row r="66">
          <cell r="A66" t="str">
            <v>2.99.99</v>
          </cell>
          <cell r="B66" t="str">
            <v>Otros útiles, materiales y suministros diversos</v>
          </cell>
          <cell r="C66">
            <v>0</v>
          </cell>
        </row>
        <row r="67">
          <cell r="A67" t="str">
            <v>5.01.01</v>
          </cell>
          <cell r="B67" t="str">
            <v>Maquinaria y equipo para la produccion</v>
          </cell>
          <cell r="C67">
            <v>0</v>
          </cell>
        </row>
        <row r="68">
          <cell r="A68" t="str">
            <v>5.01.03</v>
          </cell>
          <cell r="B68" t="str">
            <v>Equipo de comunicacion</v>
          </cell>
          <cell r="C68">
            <v>0</v>
          </cell>
        </row>
        <row r="69">
          <cell r="A69" t="str">
            <v>5.01.04</v>
          </cell>
          <cell r="B69" t="str">
            <v>Equipo y mobiliario de oficina</v>
          </cell>
          <cell r="C69">
            <v>0</v>
          </cell>
        </row>
        <row r="70">
          <cell r="A70" t="str">
            <v>5.02.01</v>
          </cell>
          <cell r="B70" t="str">
            <v>Edificios</v>
          </cell>
          <cell r="C70">
            <v>20457339.359999999</v>
          </cell>
        </row>
        <row r="71">
          <cell r="A71" t="str">
            <v>5.99.03</v>
          </cell>
          <cell r="B71" t="str">
            <v>Bienes intangibles</v>
          </cell>
          <cell r="C71">
            <v>0</v>
          </cell>
        </row>
        <row r="72">
          <cell r="A72" t="str">
            <v>6.02.01</v>
          </cell>
          <cell r="B72" t="str">
            <v>Becas a funcionarios</v>
          </cell>
          <cell r="C72">
            <v>0</v>
          </cell>
        </row>
        <row r="73">
          <cell r="A73" t="str">
            <v>6.02.99</v>
          </cell>
          <cell r="B73" t="str">
            <v>Otras transferencias a personas</v>
          </cell>
          <cell r="C73">
            <v>0</v>
          </cell>
        </row>
        <row r="74">
          <cell r="A74" t="str">
            <v>6.03.01</v>
          </cell>
          <cell r="B74" t="str">
            <v>Prestaciones legales</v>
          </cell>
          <cell r="C74">
            <v>6392282.0700000003</v>
          </cell>
        </row>
        <row r="75">
          <cell r="A75" t="str">
            <v>6.03.99</v>
          </cell>
          <cell r="B75" t="str">
            <v>Otras Prestaciones</v>
          </cell>
          <cell r="C75">
            <v>4083725.21</v>
          </cell>
        </row>
        <row r="76">
          <cell r="A76" t="str">
            <v>6.06.01</v>
          </cell>
          <cell r="B76" t="str">
            <v>Indemnizaciones</v>
          </cell>
          <cell r="C76">
            <v>0</v>
          </cell>
        </row>
        <row r="77">
          <cell r="A77" t="str">
            <v>9.02.01</v>
          </cell>
          <cell r="B77" t="str">
            <v>Sumas libres sin asignación presupuestaria</v>
          </cell>
          <cell r="C77">
            <v>0</v>
          </cell>
        </row>
        <row r="78">
          <cell r="A78" t="str">
            <v>Total general</v>
          </cell>
          <cell r="C78">
            <v>497230829.42000008</v>
          </cell>
        </row>
      </sheetData>
      <sheetData sheetId="43"/>
      <sheetData sheetId="44"/>
      <sheetData sheetId="45"/>
      <sheetData sheetId="4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912376-C700-43D5-BD2E-EBD4E673F4AE}">
  <dimension ref="A4:H28"/>
  <sheetViews>
    <sheetView showGridLines="0" view="pageBreakPreview" zoomScale="70" zoomScaleNormal="100" zoomScaleSheetLayoutView="70" workbookViewId="0">
      <selection activeCell="A9" sqref="A9"/>
    </sheetView>
  </sheetViews>
  <sheetFormatPr baseColWidth="10" defaultColWidth="22.77734375" defaultRowHeight="44.4" x14ac:dyDescent="0.7"/>
  <cols>
    <col min="1" max="1" width="172" style="2" bestFit="1" customWidth="1"/>
    <col min="2" max="2" width="22.77734375" style="2"/>
    <col min="3" max="3" width="83.77734375" style="2" hidden="1" customWidth="1"/>
    <col min="4" max="4" width="108.77734375" style="2" customWidth="1"/>
    <col min="5" max="7" width="0" style="2" hidden="1" customWidth="1"/>
    <col min="8" max="8" width="0" style="3" hidden="1" customWidth="1"/>
    <col min="9" max="12" width="0" style="2" hidden="1" customWidth="1"/>
    <col min="13" max="16384" width="22.77734375" style="2"/>
  </cols>
  <sheetData>
    <row r="4" spans="1:8" x14ac:dyDescent="0.7">
      <c r="A4" s="1" t="s">
        <v>0</v>
      </c>
    </row>
    <row r="6" spans="1:8" x14ac:dyDescent="0.7">
      <c r="A6" s="1" t="s">
        <v>1</v>
      </c>
    </row>
    <row r="7" spans="1:8" x14ac:dyDescent="0.7">
      <c r="H7" s="2"/>
    </row>
    <row r="8" spans="1:8" x14ac:dyDescent="0.7">
      <c r="A8" s="1" t="s">
        <v>2</v>
      </c>
      <c r="H8" s="2"/>
    </row>
    <row r="9" spans="1:8" x14ac:dyDescent="0.7">
      <c r="H9" s="2"/>
    </row>
    <row r="10" spans="1:8" x14ac:dyDescent="0.7">
      <c r="H10" s="2"/>
    </row>
    <row r="11" spans="1:8" x14ac:dyDescent="0.7">
      <c r="H11" s="2"/>
    </row>
    <row r="12" spans="1:8" x14ac:dyDescent="0.7">
      <c r="H12" s="2"/>
    </row>
    <row r="13" spans="1:8" x14ac:dyDescent="0.7">
      <c r="H13" s="2"/>
    </row>
    <row r="14" spans="1:8" x14ac:dyDescent="0.7">
      <c r="H14" s="2"/>
    </row>
    <row r="15" spans="1:8" x14ac:dyDescent="0.7">
      <c r="H15" s="2"/>
    </row>
    <row r="16" spans="1:8" x14ac:dyDescent="0.7">
      <c r="H16" s="2"/>
    </row>
    <row r="17" spans="8:8" x14ac:dyDescent="0.7">
      <c r="H17" s="2"/>
    </row>
    <row r="18" spans="8:8" x14ac:dyDescent="0.7">
      <c r="H18" s="2"/>
    </row>
    <row r="19" spans="8:8" x14ac:dyDescent="0.7">
      <c r="H19" s="2"/>
    </row>
    <row r="20" spans="8:8" x14ac:dyDescent="0.7">
      <c r="H20" s="2"/>
    </row>
    <row r="21" spans="8:8" x14ac:dyDescent="0.7">
      <c r="H21" s="2"/>
    </row>
    <row r="22" spans="8:8" x14ac:dyDescent="0.7">
      <c r="H22" s="2"/>
    </row>
    <row r="23" spans="8:8" x14ac:dyDescent="0.7">
      <c r="H23" s="2"/>
    </row>
    <row r="24" spans="8:8" x14ac:dyDescent="0.7">
      <c r="H24" s="2"/>
    </row>
    <row r="25" spans="8:8" x14ac:dyDescent="0.7">
      <c r="H25" s="2"/>
    </row>
    <row r="26" spans="8:8" x14ac:dyDescent="0.7">
      <c r="H26" s="2"/>
    </row>
    <row r="27" spans="8:8" x14ac:dyDescent="0.7">
      <c r="H27" s="2"/>
    </row>
    <row r="28" spans="8:8" x14ac:dyDescent="0.7">
      <c r="H28" s="2"/>
    </row>
  </sheetData>
  <pageMargins left="0.7" right="0.7" top="0.75" bottom="0.75" header="0.3" footer="0.3"/>
  <pageSetup paperSize="9" scale="4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0C4586-4D9A-44B5-B6F5-A2E55240AF54}">
  <sheetPr>
    <pageSetUpPr fitToPage="1"/>
  </sheetPr>
  <dimension ref="A1:V32"/>
  <sheetViews>
    <sheetView showGridLines="0" view="pageBreakPreview" topLeftCell="A5" zoomScale="120" zoomScaleNormal="90" zoomScaleSheetLayoutView="120" workbookViewId="0">
      <selection activeCell="C32" sqref="C32"/>
    </sheetView>
  </sheetViews>
  <sheetFormatPr baseColWidth="10" defaultColWidth="11.44140625" defaultRowHeight="13.8" x14ac:dyDescent="0.25"/>
  <cols>
    <col min="1" max="1" width="2.77734375" style="4" customWidth="1"/>
    <col min="2" max="2" width="22.6640625" style="5" bestFit="1" customWidth="1"/>
    <col min="3" max="3" width="93.77734375" style="5" bestFit="1" customWidth="1"/>
    <col min="4" max="4" width="14.88671875" style="4" bestFit="1" customWidth="1"/>
    <col min="5" max="5" width="3.88671875" style="16" customWidth="1"/>
    <col min="6" max="6" width="15.6640625" style="16" bestFit="1" customWidth="1"/>
    <col min="7" max="7" width="14.6640625" style="7" bestFit="1" customWidth="1"/>
    <col min="8" max="8" width="14" style="7" customWidth="1"/>
    <col min="9" max="9" width="14.44140625" style="4" bestFit="1" customWidth="1"/>
    <col min="10" max="12" width="14" style="4" customWidth="1"/>
    <col min="13" max="16384" width="11.44140625" style="4"/>
  </cols>
  <sheetData>
    <row r="1" spans="1:7" x14ac:dyDescent="0.25">
      <c r="C1" s="6"/>
      <c r="D1" s="6"/>
      <c r="E1" s="6"/>
      <c r="F1" s="6"/>
    </row>
    <row r="2" spans="1:7" ht="15" customHeight="1" x14ac:dyDescent="0.25">
      <c r="B2" s="8" t="s">
        <v>0</v>
      </c>
      <c r="C2" s="8"/>
      <c r="D2" s="8"/>
      <c r="E2" s="9"/>
      <c r="F2" s="9"/>
    </row>
    <row r="3" spans="1:7" ht="15" x14ac:dyDescent="0.25">
      <c r="B3" s="8" t="s">
        <v>3</v>
      </c>
      <c r="C3" s="8"/>
      <c r="D3" s="8"/>
      <c r="E3" s="9"/>
      <c r="F3" s="9"/>
    </row>
    <row r="4" spans="1:7" ht="15" x14ac:dyDescent="0.25">
      <c r="A4" s="10"/>
      <c r="B4" s="11" t="str">
        <f>D6&amp;", "&amp;2025</f>
        <v>Enero, 2025</v>
      </c>
      <c r="C4" s="11"/>
      <c r="D4" s="11"/>
      <c r="E4" s="9"/>
      <c r="F4" s="9"/>
    </row>
    <row r="5" spans="1:7" x14ac:dyDescent="0.25">
      <c r="C5" s="12"/>
      <c r="D5" s="12"/>
      <c r="E5" s="12"/>
      <c r="F5" s="12"/>
    </row>
    <row r="6" spans="1:7" ht="15.6" x14ac:dyDescent="0.25">
      <c r="A6" s="10"/>
      <c r="B6" s="13" t="s">
        <v>4</v>
      </c>
      <c r="C6" s="14" t="s">
        <v>5</v>
      </c>
      <c r="D6" s="14" t="s">
        <v>6</v>
      </c>
      <c r="E6" s="15"/>
    </row>
    <row r="7" spans="1:7" ht="31.2" x14ac:dyDescent="0.3">
      <c r="B7" s="17" t="s">
        <v>18</v>
      </c>
      <c r="C7" s="18" t="s">
        <v>19</v>
      </c>
      <c r="D7" s="19">
        <v>542543170.02646673</v>
      </c>
      <c r="E7" s="20"/>
      <c r="G7" s="21"/>
    </row>
    <row r="8" spans="1:7" ht="15.6" x14ac:dyDescent="0.25">
      <c r="A8" s="10"/>
      <c r="B8" s="22" t="s">
        <v>20</v>
      </c>
      <c r="C8" s="23" t="s">
        <v>21</v>
      </c>
      <c r="D8" s="24">
        <v>525676633.56</v>
      </c>
      <c r="E8" s="15"/>
    </row>
    <row r="9" spans="1:7" x14ac:dyDescent="0.25">
      <c r="B9" s="25" t="s">
        <v>22</v>
      </c>
      <c r="C9" s="26" t="s">
        <v>23</v>
      </c>
      <c r="D9" s="27">
        <v>525676633.56</v>
      </c>
      <c r="E9" s="15"/>
    </row>
    <row r="10" spans="1:7" x14ac:dyDescent="0.25">
      <c r="B10" s="25" t="s">
        <v>24</v>
      </c>
      <c r="C10" s="26" t="s">
        <v>25</v>
      </c>
      <c r="D10" s="27">
        <v>525676633.56</v>
      </c>
      <c r="E10" s="15"/>
    </row>
    <row r="11" spans="1:7" x14ac:dyDescent="0.25">
      <c r="B11" s="25" t="s">
        <v>26</v>
      </c>
      <c r="C11" s="26" t="s">
        <v>27</v>
      </c>
      <c r="D11" s="27">
        <v>525676633.56</v>
      </c>
      <c r="E11" s="15"/>
    </row>
    <row r="12" spans="1:7" ht="14.4" x14ac:dyDescent="0.3">
      <c r="B12" s="28" t="s">
        <v>28</v>
      </c>
      <c r="C12" s="29" t="s">
        <v>29</v>
      </c>
      <c r="D12" s="30">
        <v>525676633.56</v>
      </c>
      <c r="E12" s="20"/>
      <c r="F12" s="31"/>
      <c r="G12" s="21"/>
    </row>
    <row r="13" spans="1:7" ht="15.6" x14ac:dyDescent="0.25">
      <c r="B13" s="22" t="s">
        <v>30</v>
      </c>
      <c r="C13" s="23" t="s">
        <v>31</v>
      </c>
      <c r="D13" s="24">
        <v>16866536.466466755</v>
      </c>
      <c r="E13" s="20"/>
    </row>
    <row r="14" spans="1:7" x14ac:dyDescent="0.25">
      <c r="B14" s="25" t="s">
        <v>32</v>
      </c>
      <c r="C14" s="26" t="s">
        <v>33</v>
      </c>
      <c r="D14" s="27">
        <v>13937036.07</v>
      </c>
      <c r="E14" s="20"/>
    </row>
    <row r="15" spans="1:7" x14ac:dyDescent="0.25">
      <c r="B15" s="25" t="s">
        <v>34</v>
      </c>
      <c r="C15" s="26" t="s">
        <v>35</v>
      </c>
      <c r="D15" s="27">
        <v>13937036.07</v>
      </c>
      <c r="E15" s="20"/>
    </row>
    <row r="16" spans="1:7" x14ac:dyDescent="0.25">
      <c r="B16" s="25" t="s">
        <v>36</v>
      </c>
      <c r="C16" s="26" t="s">
        <v>37</v>
      </c>
      <c r="D16" s="27">
        <v>13937036.07</v>
      </c>
      <c r="E16" s="20"/>
    </row>
    <row r="17" spans="2:7" ht="14.4" x14ac:dyDescent="0.3">
      <c r="B17" s="32" t="s">
        <v>38</v>
      </c>
      <c r="C17" s="29" t="s">
        <v>39</v>
      </c>
      <c r="D17" s="30">
        <v>13937036.07</v>
      </c>
      <c r="E17" s="20"/>
      <c r="F17" s="33"/>
      <c r="G17" s="21"/>
    </row>
    <row r="18" spans="2:7" x14ac:dyDescent="0.25">
      <c r="B18" s="25" t="s">
        <v>40</v>
      </c>
      <c r="C18" s="26" t="s">
        <v>41</v>
      </c>
      <c r="D18" s="27">
        <v>2477994.42</v>
      </c>
      <c r="E18" s="20"/>
    </row>
    <row r="19" spans="2:7" x14ac:dyDescent="0.25">
      <c r="B19" s="25" t="s">
        <v>42</v>
      </c>
      <c r="C19" s="26" t="s">
        <v>43</v>
      </c>
      <c r="D19" s="27">
        <v>2477994.42</v>
      </c>
      <c r="E19" s="20"/>
    </row>
    <row r="20" spans="2:7" ht="14.4" hidden="1" x14ac:dyDescent="0.3">
      <c r="B20" s="28" t="s">
        <v>44</v>
      </c>
      <c r="C20" s="29" t="s">
        <v>45</v>
      </c>
      <c r="D20" s="30">
        <v>0</v>
      </c>
      <c r="E20" s="20"/>
      <c r="F20" s="33"/>
      <c r="G20" s="21"/>
    </row>
    <row r="21" spans="2:7" ht="14.4" x14ac:dyDescent="0.3">
      <c r="B21" s="28" t="s">
        <v>46</v>
      </c>
      <c r="C21" s="29" t="s">
        <v>47</v>
      </c>
      <c r="D21" s="30">
        <v>2477994.42</v>
      </c>
      <c r="E21" s="20"/>
      <c r="G21" s="21"/>
    </row>
    <row r="22" spans="2:7" ht="14.4" hidden="1" x14ac:dyDescent="0.3">
      <c r="B22" s="32" t="s">
        <v>48</v>
      </c>
      <c r="C22" s="29" t="s">
        <v>49</v>
      </c>
      <c r="D22" s="30">
        <v>0</v>
      </c>
      <c r="E22" s="20"/>
      <c r="F22" s="31"/>
      <c r="G22" s="21"/>
    </row>
    <row r="23" spans="2:7" ht="14.4" x14ac:dyDescent="0.3">
      <c r="B23" s="25" t="s">
        <v>50</v>
      </c>
      <c r="C23" s="26" t="s">
        <v>51</v>
      </c>
      <c r="D23" s="27">
        <v>431505.9764667555</v>
      </c>
      <c r="E23" s="20"/>
      <c r="F23" s="31"/>
      <c r="G23" s="21"/>
    </row>
    <row r="24" spans="2:7" ht="14.4" x14ac:dyDescent="0.3">
      <c r="B24" s="32" t="s">
        <v>52</v>
      </c>
      <c r="C24" s="29" t="s">
        <v>53</v>
      </c>
      <c r="D24" s="30">
        <v>431505.9764667555</v>
      </c>
      <c r="E24" s="20"/>
      <c r="F24" s="31"/>
      <c r="G24" s="21"/>
    </row>
    <row r="25" spans="2:7" ht="14.4" x14ac:dyDescent="0.3">
      <c r="B25" s="25" t="s">
        <v>54</v>
      </c>
      <c r="C25" s="26" t="s">
        <v>55</v>
      </c>
      <c r="D25" s="27">
        <v>20000</v>
      </c>
      <c r="E25" s="20"/>
      <c r="F25" s="31"/>
      <c r="G25" s="21"/>
    </row>
    <row r="26" spans="2:7" ht="14.4" x14ac:dyDescent="0.3">
      <c r="B26" s="28" t="s">
        <v>56</v>
      </c>
      <c r="C26" s="29" t="s">
        <v>57</v>
      </c>
      <c r="D26" s="30">
        <v>20000</v>
      </c>
      <c r="E26" s="20"/>
    </row>
    <row r="27" spans="2:7" ht="14.4" hidden="1" x14ac:dyDescent="0.3">
      <c r="B27" s="28" t="s">
        <v>58</v>
      </c>
      <c r="C27" s="29" t="s">
        <v>59</v>
      </c>
      <c r="D27" s="30">
        <v>0</v>
      </c>
      <c r="E27" s="20"/>
      <c r="G27" s="21"/>
    </row>
    <row r="28" spans="2:7" ht="31.2" hidden="1" x14ac:dyDescent="0.3">
      <c r="B28" s="34" t="s">
        <v>60</v>
      </c>
      <c r="C28" s="35" t="s">
        <v>61</v>
      </c>
      <c r="D28" s="36">
        <f>D29</f>
        <v>0</v>
      </c>
      <c r="E28" s="37"/>
    </row>
    <row r="29" spans="2:7" ht="15.6" hidden="1" x14ac:dyDescent="0.25">
      <c r="B29" s="22" t="s">
        <v>62</v>
      </c>
      <c r="C29" s="23" t="s">
        <v>63</v>
      </c>
      <c r="D29" s="24">
        <f>D30</f>
        <v>0</v>
      </c>
      <c r="E29" s="37"/>
    </row>
    <row r="30" spans="2:7" ht="14.4" hidden="1" x14ac:dyDescent="0.25">
      <c r="B30" s="28" t="s">
        <v>64</v>
      </c>
      <c r="C30" s="26" t="s">
        <v>65</v>
      </c>
      <c r="D30" s="30">
        <v>0</v>
      </c>
      <c r="E30" s="37"/>
    </row>
    <row r="32" spans="2:7" x14ac:dyDescent="0.25">
      <c r="D32" s="7"/>
    </row>
  </sheetData>
  <mergeCells count="5">
    <mergeCell ref="C1:F1"/>
    <mergeCell ref="B2:D2"/>
    <mergeCell ref="B3:D3"/>
    <mergeCell ref="B4:D4"/>
    <mergeCell ref="C5:F5"/>
  </mergeCells>
  <printOptions horizontalCentered="1"/>
  <pageMargins left="0" right="0" top="0" bottom="0" header="0.31496062992125984" footer="0.31496062992125984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9CE1E9-75FC-4F78-8CC7-4D91CB529739}">
  <sheetPr>
    <pageSetUpPr fitToPage="1"/>
  </sheetPr>
  <dimension ref="A1:T71"/>
  <sheetViews>
    <sheetView showGridLines="0" tabSelected="1" view="pageBreakPreview" topLeftCell="B1" zoomScale="110" zoomScaleNormal="100" zoomScaleSheetLayoutView="110" workbookViewId="0">
      <selection activeCell="B64" sqref="A64:XFD70"/>
    </sheetView>
  </sheetViews>
  <sheetFormatPr baseColWidth="10" defaultRowHeight="14.4" x14ac:dyDescent="0.3"/>
  <cols>
    <col min="1" max="1" width="33" hidden="1" customWidth="1"/>
    <col min="2" max="2" width="2" customWidth="1"/>
    <col min="3" max="3" width="9.21875" style="42" bestFit="1" customWidth="1"/>
    <col min="4" max="4" width="87.33203125" customWidth="1"/>
    <col min="5" max="5" width="17.88671875" style="39" customWidth="1"/>
    <col min="6" max="6" width="17.88671875" style="46" hidden="1" customWidth="1"/>
    <col min="7" max="11" width="17.88671875" style="39" hidden="1" customWidth="1"/>
    <col min="12" max="12" width="17.88671875" style="44" hidden="1" customWidth="1"/>
    <col min="13" max="13" width="18.6640625" style="39" hidden="1" customWidth="1"/>
    <col min="14" max="14" width="18.109375" style="39" hidden="1" customWidth="1"/>
    <col min="15" max="15" width="18.109375" style="45" hidden="1" customWidth="1"/>
    <col min="16" max="16" width="18.109375" style="39" hidden="1" customWidth="1"/>
    <col min="17" max="17" width="22.44140625" style="46" hidden="1" customWidth="1"/>
    <col min="18" max="18" width="2.21875" customWidth="1"/>
    <col min="19" max="19" width="16.77734375" style="39" bestFit="1" customWidth="1"/>
    <col min="20" max="20" width="14.21875" bestFit="1" customWidth="1"/>
  </cols>
  <sheetData>
    <row r="1" spans="1:17" ht="16.5" customHeight="1" x14ac:dyDescent="0.3"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</row>
    <row r="2" spans="1:17" ht="15.6" x14ac:dyDescent="0.3">
      <c r="B2" s="40"/>
      <c r="C2" s="41" t="s">
        <v>0</v>
      </c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</row>
    <row r="3" spans="1:17" ht="15.6" x14ac:dyDescent="0.3">
      <c r="B3" s="40"/>
      <c r="C3" s="41" t="s">
        <v>66</v>
      </c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</row>
    <row r="4" spans="1:17" ht="15.6" x14ac:dyDescent="0.3">
      <c r="B4" s="40"/>
      <c r="C4" s="41" t="str">
        <f>E6&amp;","&amp;2025</f>
        <v>Enero,2025</v>
      </c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</row>
    <row r="5" spans="1:17" x14ac:dyDescent="0.3">
      <c r="F5" s="43"/>
    </row>
    <row r="6" spans="1:17" ht="76.5" customHeight="1" x14ac:dyDescent="0.3">
      <c r="A6" s="47" t="s">
        <v>4</v>
      </c>
      <c r="B6" s="48"/>
      <c r="C6" s="47" t="s">
        <v>4</v>
      </c>
      <c r="D6" s="47" t="s">
        <v>5</v>
      </c>
      <c r="E6" s="49" t="s">
        <v>6</v>
      </c>
      <c r="F6" s="50" t="s">
        <v>7</v>
      </c>
      <c r="G6" s="49" t="s">
        <v>8</v>
      </c>
      <c r="H6" s="49" t="s">
        <v>9</v>
      </c>
      <c r="I6" s="50" t="s">
        <v>10</v>
      </c>
      <c r="J6" s="49" t="s">
        <v>11</v>
      </c>
      <c r="K6" s="49" t="s">
        <v>12</v>
      </c>
      <c r="L6" s="51" t="s">
        <v>13</v>
      </c>
      <c r="M6" s="51" t="s">
        <v>14</v>
      </c>
      <c r="N6" s="49" t="s">
        <v>15</v>
      </c>
      <c r="O6" s="52" t="s">
        <v>16</v>
      </c>
      <c r="P6" s="51" t="s">
        <v>17</v>
      </c>
      <c r="Q6" s="50" t="s">
        <v>67</v>
      </c>
    </row>
    <row r="7" spans="1:17" ht="15.6" x14ac:dyDescent="0.3">
      <c r="A7" s="53" t="s">
        <v>68</v>
      </c>
      <c r="B7" s="54"/>
      <c r="C7" s="55">
        <v>0</v>
      </c>
      <c r="D7" s="56" t="s">
        <v>69</v>
      </c>
      <c r="E7" s="57">
        <v>399607140.16999996</v>
      </c>
      <c r="F7" s="57" t="e">
        <f>F8+F10+F13+F18+F24</f>
        <v>#REF!</v>
      </c>
      <c r="G7" s="57" t="e">
        <f>G8+G10+G13+G18+G24</f>
        <v>#REF!</v>
      </c>
      <c r="H7" s="57" t="e">
        <f>H8+H10+H13+H18+H24</f>
        <v>#REF!</v>
      </c>
      <c r="I7" s="57" t="e">
        <f>I8+I10+I13+I18+I24</f>
        <v>#REF!</v>
      </c>
      <c r="J7" s="57" t="e">
        <f>J8+J10+J13+J18+J24</f>
        <v>#REF!</v>
      </c>
      <c r="K7" s="57" t="e">
        <f>K8+K10+K13+K18+K24</f>
        <v>#REF!</v>
      </c>
      <c r="L7" s="57" t="e">
        <f>L8+L10+L13+L18+L24</f>
        <v>#REF!</v>
      </c>
      <c r="M7" s="57" t="e">
        <f>M8+M10+M13+M18+M24</f>
        <v>#REF!</v>
      </c>
      <c r="N7" s="57" t="e">
        <f>N8+N10+N13+N18+N24</f>
        <v>#REF!</v>
      </c>
      <c r="O7" s="57" t="e">
        <f>O8+O10+O13+O18+O24</f>
        <v>#REF!</v>
      </c>
      <c r="P7" s="58" t="e">
        <f>P8+P10+P13+P18+P24</f>
        <v>#REF!</v>
      </c>
      <c r="Q7" s="58" t="e">
        <f>SUM(E7:P7)</f>
        <v>#REF!</v>
      </c>
    </row>
    <row r="8" spans="1:17" ht="15.6" x14ac:dyDescent="0.3">
      <c r="A8" s="59" t="s">
        <v>70</v>
      </c>
      <c r="B8" s="54"/>
      <c r="C8" s="60">
        <v>0.01</v>
      </c>
      <c r="D8" s="60" t="s">
        <v>71</v>
      </c>
      <c r="E8" s="61">
        <v>105588489.69999997</v>
      </c>
      <c r="F8" s="61" t="e">
        <f>F9+#REF!</f>
        <v>#REF!</v>
      </c>
      <c r="G8" s="61" t="e">
        <f>G9+#REF!</f>
        <v>#REF!</v>
      </c>
      <c r="H8" s="61" t="e">
        <f>H9+#REF!</f>
        <v>#REF!</v>
      </c>
      <c r="I8" s="61" t="e">
        <f>I9+#REF!</f>
        <v>#REF!</v>
      </c>
      <c r="J8" s="61" t="e">
        <f>J9+#REF!</f>
        <v>#REF!</v>
      </c>
      <c r="K8" s="61" t="e">
        <f>K9+#REF!</f>
        <v>#REF!</v>
      </c>
      <c r="L8" s="61" t="e">
        <f>L9+#REF!</f>
        <v>#REF!</v>
      </c>
      <c r="M8" s="61" t="e">
        <f>M9+#REF!</f>
        <v>#REF!</v>
      </c>
      <c r="N8" s="61" t="e">
        <f>N9+#REF!</f>
        <v>#REF!</v>
      </c>
      <c r="O8" s="61" t="e">
        <f>O9+#REF!</f>
        <v>#REF!</v>
      </c>
      <c r="P8" s="62" t="e">
        <f>P9+#REF!</f>
        <v>#REF!</v>
      </c>
      <c r="Q8" s="62" t="e">
        <f>SUM(E8:P8)</f>
        <v>#REF!</v>
      </c>
    </row>
    <row r="9" spans="1:17" x14ac:dyDescent="0.3">
      <c r="A9" s="63" t="s">
        <v>72</v>
      </c>
      <c r="B9" s="64"/>
      <c r="C9" s="65" t="s">
        <v>73</v>
      </c>
      <c r="D9" s="66" t="s">
        <v>74</v>
      </c>
      <c r="E9" s="67">
        <v>105588489.69999997</v>
      </c>
      <c r="F9" s="67">
        <f>IFERROR(VLOOKUP($C9,[1]PivotSIPP!$A$5:$N$85,#REF!,0),0)</f>
        <v>0</v>
      </c>
      <c r="G9" s="67">
        <f>IFERROR(VLOOKUP($C9,[1]PivotSIPP!$A$5:$N$85,#REF!,0),0)</f>
        <v>0</v>
      </c>
      <c r="H9" s="67">
        <f>IFERROR(VLOOKUP($C9,[1]PivotSIPP!$A$5:$N$85,#REF!,0),0)</f>
        <v>0</v>
      </c>
      <c r="I9" s="67">
        <f>IFERROR(VLOOKUP($C9,[1]PivotSIPP!$A$5:$N$85,#REF!,0),0)</f>
        <v>0</v>
      </c>
      <c r="J9" s="67">
        <f>IFERROR(VLOOKUP($C9,[1]PivotSIPP!$A$5:$N$85,#REF!,0),0)</f>
        <v>0</v>
      </c>
      <c r="K9" s="67">
        <f>IFERROR(VLOOKUP($C9,[1]PivotSIPP!$A$5:$N$85,#REF!,0),0)</f>
        <v>0</v>
      </c>
      <c r="L9" s="67">
        <f>IFERROR(VLOOKUP($C9,[1]PivotSIPP!$A$5:$N$85,#REF!,0),0)</f>
        <v>0</v>
      </c>
      <c r="M9" s="67">
        <f>IFERROR(VLOOKUP($C9,[1]PivotSIPP!$A$5:$N$85,#REF!,0),0)</f>
        <v>0</v>
      </c>
      <c r="N9" s="67">
        <f>IFERROR(VLOOKUP($C9,[1]PivotSIPP!$A$5:$N$80,#REF!,0),0)</f>
        <v>0</v>
      </c>
      <c r="O9" s="67">
        <f>IFERROR(VLOOKUP($C9,[1]PivotSIPP!$A$5:$N$80,#REF!,0),0)</f>
        <v>0</v>
      </c>
      <c r="P9" s="68">
        <f>IFERROR(VLOOKUP($C9,[1]PivotSIPP!$A$5:$N$80,#REF!,0),0)</f>
        <v>0</v>
      </c>
      <c r="Q9" s="68">
        <f t="shared" ref="Q9:Q51" si="0">SUM(E9:P9)</f>
        <v>105588489.69999997</v>
      </c>
    </row>
    <row r="10" spans="1:17" ht="15.6" x14ac:dyDescent="0.3">
      <c r="A10" s="53" t="s">
        <v>75</v>
      </c>
      <c r="B10" s="54"/>
      <c r="C10" s="69">
        <v>0.02</v>
      </c>
      <c r="D10" s="23" t="s">
        <v>76</v>
      </c>
      <c r="E10" s="61">
        <v>13139543.08</v>
      </c>
      <c r="F10" s="61">
        <f t="shared" ref="F10:L10" si="1">F11+F12</f>
        <v>0</v>
      </c>
      <c r="G10" s="61">
        <f t="shared" si="1"/>
        <v>0</v>
      </c>
      <c r="H10" s="61">
        <f t="shared" si="1"/>
        <v>0</v>
      </c>
      <c r="I10" s="61">
        <f t="shared" si="1"/>
        <v>0</v>
      </c>
      <c r="J10" s="61">
        <f t="shared" si="1"/>
        <v>0</v>
      </c>
      <c r="K10" s="61">
        <f t="shared" si="1"/>
        <v>0</v>
      </c>
      <c r="L10" s="61">
        <f t="shared" si="1"/>
        <v>0</v>
      </c>
      <c r="M10" s="61">
        <f>M11+M12</f>
        <v>0</v>
      </c>
      <c r="N10" s="61">
        <f>N11+N12</f>
        <v>0</v>
      </c>
      <c r="O10" s="61">
        <f>O11+O12</f>
        <v>0</v>
      </c>
      <c r="P10" s="62">
        <f>SUM(P11:P12)</f>
        <v>0</v>
      </c>
      <c r="Q10" s="62">
        <f t="shared" si="0"/>
        <v>13139543.08</v>
      </c>
    </row>
    <row r="11" spans="1:17" x14ac:dyDescent="0.3">
      <c r="A11" s="70" t="s">
        <v>77</v>
      </c>
      <c r="B11" s="64"/>
      <c r="C11" s="65" t="s">
        <v>78</v>
      </c>
      <c r="D11" s="66" t="s">
        <v>79</v>
      </c>
      <c r="E11" s="67">
        <v>11203592.619999999</v>
      </c>
      <c r="F11" s="67">
        <f>IFERROR(VLOOKUP($C11,[1]PivotSIPP!$A$5:$N$85,#REF!,0),0)</f>
        <v>0</v>
      </c>
      <c r="G11" s="67">
        <f>IFERROR(VLOOKUP($C11,[1]PivotSIPP!$A$5:$N$85,#REF!,0),0)</f>
        <v>0</v>
      </c>
      <c r="H11" s="67">
        <f>IFERROR(VLOOKUP($C11,[1]PivotSIPP!$A$5:$N$85,#REF!,0),0)</f>
        <v>0</v>
      </c>
      <c r="I11" s="67">
        <f>IFERROR(VLOOKUP($C11,[1]PivotSIPP!$A$5:$N$85,#REF!,0),0)</f>
        <v>0</v>
      </c>
      <c r="J11" s="67">
        <f>IFERROR(VLOOKUP($C11,[1]PivotSIPP!$A$5:$N$85,#REF!,0),0)</f>
        <v>0</v>
      </c>
      <c r="K11" s="67">
        <f>IFERROR(VLOOKUP($C11,[1]PivotSIPP!$A$5:$N$85,#REF!,0),0)</f>
        <v>0</v>
      </c>
      <c r="L11" s="67">
        <f>IFERROR(VLOOKUP($C11,[1]PivotSIPP!$A$5:$N$85,#REF!,0),0)</f>
        <v>0</v>
      </c>
      <c r="M11" s="67">
        <f>IFERROR(VLOOKUP($C11,[1]PivotSIPP!$A$5:$N$85,#REF!,0),0)</f>
        <v>0</v>
      </c>
      <c r="N11" s="67">
        <f>IFERROR(VLOOKUP($C11,[1]PivotSIPP!$A$5:$N$80,#REF!,0),0)</f>
        <v>0</v>
      </c>
      <c r="O11" s="67">
        <f>IFERROR(VLOOKUP($C11,[1]PivotSIPP!$A$5:$N$80,#REF!,0),0)</f>
        <v>0</v>
      </c>
      <c r="P11" s="68">
        <f>IFERROR(VLOOKUP($C11,[1]PivotSIPP!$A$5:$N$80,#REF!,0),0)</f>
        <v>0</v>
      </c>
      <c r="Q11" s="68">
        <f t="shared" si="0"/>
        <v>11203592.619999999</v>
      </c>
    </row>
    <row r="12" spans="1:17" x14ac:dyDescent="0.3">
      <c r="A12" s="70" t="s">
        <v>80</v>
      </c>
      <c r="B12" s="64"/>
      <c r="C12" s="65" t="s">
        <v>81</v>
      </c>
      <c r="D12" s="66" t="s">
        <v>82</v>
      </c>
      <c r="E12" s="67">
        <v>1935950.4600000002</v>
      </c>
      <c r="F12" s="67">
        <f>IFERROR(VLOOKUP($C12,[1]PivotSIPP!$A$5:$N$85,#REF!,0),0)</f>
        <v>0</v>
      </c>
      <c r="G12" s="67">
        <f>IFERROR(VLOOKUP($C12,[1]PivotSIPP!$A$5:$N$85,#REF!,0),0)</f>
        <v>0</v>
      </c>
      <c r="H12" s="67">
        <f>IFERROR(VLOOKUP($C12,[1]PivotSIPP!$A$5:$N$85,#REF!,0),0)</f>
        <v>0</v>
      </c>
      <c r="I12" s="67">
        <f>IFERROR(VLOOKUP($C12,[1]PivotSIPP!$A$5:$N$85,#REF!,0),0)</f>
        <v>0</v>
      </c>
      <c r="J12" s="67">
        <f>IFERROR(VLOOKUP($C12,[1]PivotSIPP!$A$5:$N$85,#REF!,0),0)</f>
        <v>0</v>
      </c>
      <c r="K12" s="67">
        <f>IFERROR(VLOOKUP($C12,[1]PivotSIPP!$A$5:$N$85,#REF!,0),0)</f>
        <v>0</v>
      </c>
      <c r="L12" s="67">
        <f>IFERROR(VLOOKUP($C12,[1]PivotSIPP!$A$5:$N$85,#REF!,0),0)</f>
        <v>0</v>
      </c>
      <c r="M12" s="67">
        <f>IFERROR(VLOOKUP($C12,[1]PivotSIPP!$A$5:$N$85,#REF!,0),0)</f>
        <v>0</v>
      </c>
      <c r="N12" s="67">
        <f>IFERROR(VLOOKUP($C12,[1]PivotSIPP!$A$5:$N$80,#REF!,0),0)</f>
        <v>0</v>
      </c>
      <c r="O12" s="67">
        <f>IFERROR(VLOOKUP($C12,[1]PivotSIPP!$A$5:$N$80,#REF!,0),0)</f>
        <v>0</v>
      </c>
      <c r="P12" s="68">
        <f>IFERROR(VLOOKUP($C12,[1]PivotSIPP!$A$5:$N$80,#REF!,0),0)</f>
        <v>0</v>
      </c>
      <c r="Q12" s="68">
        <f t="shared" si="0"/>
        <v>1935950.4600000002</v>
      </c>
    </row>
    <row r="13" spans="1:17" ht="15.6" x14ac:dyDescent="0.3">
      <c r="A13" s="71" t="s">
        <v>83</v>
      </c>
      <c r="B13" s="54"/>
      <c r="C13" s="69">
        <v>0.03</v>
      </c>
      <c r="D13" s="23" t="s">
        <v>84</v>
      </c>
      <c r="E13" s="61">
        <v>218968583.94999999</v>
      </c>
      <c r="F13" s="61">
        <f>SUM(F14:F17)</f>
        <v>0</v>
      </c>
      <c r="G13" s="61">
        <f>SUM(G14:G17)</f>
        <v>0</v>
      </c>
      <c r="H13" s="61">
        <f>SUM(H14:H17)</f>
        <v>0</v>
      </c>
      <c r="I13" s="61">
        <f>SUM(I14:I17)</f>
        <v>0</v>
      </c>
      <c r="J13" s="61">
        <f>SUM(J14:J17)</f>
        <v>0</v>
      </c>
      <c r="K13" s="61">
        <f>SUM(K14:K17)</f>
        <v>0</v>
      </c>
      <c r="L13" s="61">
        <f>SUM(L14:L17)</f>
        <v>0</v>
      </c>
      <c r="M13" s="61">
        <f>SUM(M14:M17)</f>
        <v>0</v>
      </c>
      <c r="N13" s="61">
        <f>SUM(N14:N17)</f>
        <v>0</v>
      </c>
      <c r="O13" s="61">
        <f>SUM(O14:O17)</f>
        <v>0</v>
      </c>
      <c r="P13" s="62">
        <f>SUM(P14:P17)</f>
        <v>0</v>
      </c>
      <c r="Q13" s="62">
        <f t="shared" si="0"/>
        <v>218968583.94999999</v>
      </c>
    </row>
    <row r="14" spans="1:17" x14ac:dyDescent="0.3">
      <c r="A14" s="70" t="s">
        <v>85</v>
      </c>
      <c r="B14" s="64"/>
      <c r="C14" s="65" t="s">
        <v>86</v>
      </c>
      <c r="D14" s="66" t="s">
        <v>87</v>
      </c>
      <c r="E14" s="67">
        <v>43783971.459999993</v>
      </c>
      <c r="F14" s="67">
        <f>IFERROR(VLOOKUP($C14,[1]PivotSIPP!$A$5:$N$85,#REF!,0),0)</f>
        <v>0</v>
      </c>
      <c r="G14" s="67">
        <f>IFERROR(VLOOKUP($C14,[1]PivotSIPP!$A$5:$N$85,#REF!,0),0)</f>
        <v>0</v>
      </c>
      <c r="H14" s="67">
        <f>IFERROR(VLOOKUP($C14,[1]PivotSIPP!$A$5:$N$85,#REF!,0),0)</f>
        <v>0</v>
      </c>
      <c r="I14" s="67">
        <f>IFERROR(VLOOKUP($C14,[1]PivotSIPP!$A$5:$N$85,#REF!,0),0)</f>
        <v>0</v>
      </c>
      <c r="J14" s="67">
        <f>IFERROR(VLOOKUP($C14,[1]PivotSIPP!$A$5:$N$85,#REF!,0),0)</f>
        <v>0</v>
      </c>
      <c r="K14" s="67">
        <f>IFERROR(VLOOKUP($C14,[1]PivotSIPP!$A$5:$N$85,#REF!,0),0)</f>
        <v>0</v>
      </c>
      <c r="L14" s="67">
        <f>IFERROR(VLOOKUP($C14,[1]PivotSIPP!$A$5:$N$85,#REF!,0),0)</f>
        <v>0</v>
      </c>
      <c r="M14" s="67">
        <f>IFERROR(VLOOKUP($C14,[1]PivotSIPP!$A$5:$N$85,#REF!,0),0)</f>
        <v>0</v>
      </c>
      <c r="N14" s="67">
        <f>IFERROR(VLOOKUP($C14,[1]PivotSIPP!$A$5:$N$80,#REF!,0),0)</f>
        <v>0</v>
      </c>
      <c r="O14" s="67">
        <f>IFERROR(VLOOKUP($C14,[1]PivotSIPP!$A$5:$N$80,#REF!,0),0)</f>
        <v>0</v>
      </c>
      <c r="P14" s="68">
        <f>IFERROR(VLOOKUP($C14,[1]PivotSIPP!$A$5:$N$80,#REF!,0),0)</f>
        <v>0</v>
      </c>
      <c r="Q14" s="68">
        <f t="shared" si="0"/>
        <v>43783971.459999993</v>
      </c>
    </row>
    <row r="15" spans="1:17" x14ac:dyDescent="0.3">
      <c r="A15" s="70" t="s">
        <v>88</v>
      </c>
      <c r="B15" s="64"/>
      <c r="C15" s="65" t="s">
        <v>89</v>
      </c>
      <c r="D15" s="66" t="s">
        <v>90</v>
      </c>
      <c r="E15" s="67">
        <v>9784351.129999999</v>
      </c>
      <c r="F15" s="67">
        <f>IFERROR(VLOOKUP($C15,[1]PivotSIPP!$A$5:$N$85,#REF!,0),0)</f>
        <v>0</v>
      </c>
      <c r="G15" s="67">
        <f>IFERROR(VLOOKUP($C15,[1]PivotSIPP!$A$5:$N$85,#REF!,0),0)</f>
        <v>0</v>
      </c>
      <c r="H15" s="67">
        <f>IFERROR(VLOOKUP($C15,[1]PivotSIPP!$A$5:$N$85,#REF!,0),0)</f>
        <v>0</v>
      </c>
      <c r="I15" s="67">
        <f>IFERROR(VLOOKUP($C15,[1]PivotSIPP!$A$5:$N$85,#REF!,0),0)</f>
        <v>0</v>
      </c>
      <c r="J15" s="67">
        <f>IFERROR(VLOOKUP($C15,[1]PivotSIPP!$A$5:$N$85,#REF!,0),0)</f>
        <v>0</v>
      </c>
      <c r="K15" s="67">
        <f>IFERROR(VLOOKUP($C15,[1]PivotSIPP!$A$5:$N$85,#REF!,0),0)</f>
        <v>0</v>
      </c>
      <c r="L15" s="67">
        <f>IFERROR(VLOOKUP($C15,[1]PivotSIPP!$A$5:$N$85,#REF!,0),0)</f>
        <v>0</v>
      </c>
      <c r="M15" s="67">
        <f>IFERROR(VLOOKUP($C15,[1]PivotSIPP!$A$5:$N$85,#REF!,0),0)</f>
        <v>0</v>
      </c>
      <c r="N15" s="67">
        <f>IFERROR(VLOOKUP($C15,[1]PivotSIPP!$A$5:$N$80,#REF!,0),0)</f>
        <v>0</v>
      </c>
      <c r="O15" s="67">
        <f>IFERROR(VLOOKUP($C15,[1]PivotSIPP!$A$5:$N$80,#REF!,0),0)</f>
        <v>0</v>
      </c>
      <c r="P15" s="68">
        <f>IFERROR(VLOOKUP($C15,[1]PivotSIPP!$A$5:$N$80,#REF!,0),0)</f>
        <v>0</v>
      </c>
      <c r="Q15" s="68">
        <f t="shared" si="0"/>
        <v>9784351.129999999</v>
      </c>
    </row>
    <row r="16" spans="1:17" x14ac:dyDescent="0.3">
      <c r="A16" s="70" t="s">
        <v>91</v>
      </c>
      <c r="B16" s="64"/>
      <c r="C16" s="65" t="s">
        <v>92</v>
      </c>
      <c r="D16" s="66" t="s">
        <v>93</v>
      </c>
      <c r="E16" s="67">
        <v>163367479.55000001</v>
      </c>
      <c r="F16" s="67">
        <f>IFERROR(VLOOKUP($C16,[1]PivotSIPP!$A$5:$N$85,#REF!,0),0)</f>
        <v>0</v>
      </c>
      <c r="G16" s="67">
        <f>IFERROR(VLOOKUP($C16,[1]PivotSIPP!$A$5:$N$85,#REF!,0),0)</f>
        <v>0</v>
      </c>
      <c r="H16" s="67">
        <f>IFERROR(VLOOKUP($C16,[1]PivotSIPP!$A$5:$N$85,#REF!,0),0)</f>
        <v>0</v>
      </c>
      <c r="I16" s="67">
        <f>IFERROR(VLOOKUP($C16,[1]PivotSIPP!$A$5:$N$85,#REF!,0),0)</f>
        <v>0</v>
      </c>
      <c r="J16" s="67">
        <f>IFERROR(VLOOKUP($C16,[1]PivotSIPP!$A$5:$N$85,#REF!,0),0)</f>
        <v>0</v>
      </c>
      <c r="K16" s="67">
        <f>IFERROR(VLOOKUP($C16,[1]PivotSIPP!$A$5:$N$85,#REF!,0),0)</f>
        <v>0</v>
      </c>
      <c r="L16" s="67">
        <f>IFERROR(VLOOKUP($C16,[1]PivotSIPP!$A$5:$N$85,#REF!,0),0)</f>
        <v>0</v>
      </c>
      <c r="M16" s="67">
        <f>IFERROR(VLOOKUP($C16,[1]PivotSIPP!$A$5:$N$85,#REF!,0),0)</f>
        <v>0</v>
      </c>
      <c r="N16" s="67">
        <f>IFERROR(VLOOKUP($C16,[1]PivotSIPP!$A$5:$N$80,#REF!,0),0)</f>
        <v>0</v>
      </c>
      <c r="O16" s="67">
        <f>IFERROR(VLOOKUP($C16,[1]PivotSIPP!$A$5:$N$80,#REF!,0),0)</f>
        <v>0</v>
      </c>
      <c r="P16" s="68">
        <f>IFERROR(VLOOKUP($C16,[1]PivotSIPP!$A$5:$N$80,#REF!,0),0)</f>
        <v>0</v>
      </c>
      <c r="Q16" s="68">
        <f t="shared" si="0"/>
        <v>163367479.55000001</v>
      </c>
    </row>
    <row r="17" spans="1:20" x14ac:dyDescent="0.3">
      <c r="A17" s="70" t="s">
        <v>94</v>
      </c>
      <c r="B17" s="64"/>
      <c r="C17" s="65" t="s">
        <v>95</v>
      </c>
      <c r="D17" s="66" t="s">
        <v>96</v>
      </c>
      <c r="E17" s="67">
        <v>2032781.81</v>
      </c>
      <c r="F17" s="67">
        <f>IFERROR(VLOOKUP($C17,[1]PivotSIPP!$A$5:$N$85,#REF!,0),0)</f>
        <v>0</v>
      </c>
      <c r="G17" s="67">
        <f>IFERROR(VLOOKUP($C17,[1]PivotSIPP!$A$5:$N$85,#REF!,0),0)</f>
        <v>0</v>
      </c>
      <c r="H17" s="67">
        <f>IFERROR(VLOOKUP($C17,[1]PivotSIPP!$A$5:$N$85,#REF!,0),0)</f>
        <v>0</v>
      </c>
      <c r="I17" s="67">
        <f>IFERROR(VLOOKUP($C17,[1]PivotSIPP!$A$5:$N$85,#REF!,0),0)</f>
        <v>0</v>
      </c>
      <c r="J17" s="67">
        <f>IFERROR(VLOOKUP($C17,[1]PivotSIPP!$A$5:$N$85,#REF!,0),0)</f>
        <v>0</v>
      </c>
      <c r="K17" s="67">
        <f>IFERROR(VLOOKUP($C17,[1]PivotSIPP!$A$5:$N$85,#REF!,0),0)</f>
        <v>0</v>
      </c>
      <c r="L17" s="67">
        <f>IFERROR(VLOOKUP($C17,[1]PivotSIPP!$A$5:$N$85,#REF!,0),0)</f>
        <v>0</v>
      </c>
      <c r="M17" s="67">
        <f>IFERROR(VLOOKUP($C17,[1]PivotSIPP!$A$5:$N$85,#REF!,0),0)</f>
        <v>0</v>
      </c>
      <c r="N17" s="67">
        <f>IFERROR(VLOOKUP($C17,[1]PivotSIPP!$A$5:$N$80,#REF!,0),0)</f>
        <v>0</v>
      </c>
      <c r="O17" s="67">
        <f>IFERROR(VLOOKUP($C17,[1]PivotSIPP!$A$5:$N$80,#REF!,0),0)</f>
        <v>0</v>
      </c>
      <c r="P17" s="68">
        <f>IFERROR(VLOOKUP($C17,[1]PivotSIPP!$A$5:$N$80,#REF!,0),0)</f>
        <v>0</v>
      </c>
      <c r="Q17" s="68">
        <f t="shared" si="0"/>
        <v>2032781.81</v>
      </c>
    </row>
    <row r="18" spans="1:20" ht="15.6" x14ac:dyDescent="0.3">
      <c r="A18" s="71" t="s">
        <v>97</v>
      </c>
      <c r="B18" s="54"/>
      <c r="C18" s="69">
        <v>0.04</v>
      </c>
      <c r="D18" s="23" t="s">
        <v>98</v>
      </c>
      <c r="E18" s="61">
        <v>28850495.68</v>
      </c>
      <c r="F18" s="61">
        <f t="shared" ref="F18:L18" si="2">SUM(F19:F23)</f>
        <v>0</v>
      </c>
      <c r="G18" s="61">
        <f t="shared" si="2"/>
        <v>0</v>
      </c>
      <c r="H18" s="61">
        <f t="shared" si="2"/>
        <v>0</v>
      </c>
      <c r="I18" s="61">
        <f t="shared" si="2"/>
        <v>0</v>
      </c>
      <c r="J18" s="61">
        <f t="shared" si="2"/>
        <v>0</v>
      </c>
      <c r="K18" s="61">
        <f t="shared" si="2"/>
        <v>0</v>
      </c>
      <c r="L18" s="61">
        <f t="shared" si="2"/>
        <v>0</v>
      </c>
      <c r="M18" s="61">
        <f>SUM(M19:M23)</f>
        <v>0</v>
      </c>
      <c r="N18" s="61">
        <f>SUM(N19:N23)</f>
        <v>0</v>
      </c>
      <c r="O18" s="61">
        <f>SUM(O19:O23)</f>
        <v>0</v>
      </c>
      <c r="P18" s="62">
        <f>SUM(P19:P23)</f>
        <v>0</v>
      </c>
      <c r="Q18" s="62">
        <f t="shared" si="0"/>
        <v>28850495.68</v>
      </c>
    </row>
    <row r="19" spans="1:20" x14ac:dyDescent="0.3">
      <c r="A19" s="70" t="s">
        <v>99</v>
      </c>
      <c r="B19" s="64"/>
      <c r="C19" s="65" t="s">
        <v>100</v>
      </c>
      <c r="D19" s="66" t="s">
        <v>101</v>
      </c>
      <c r="E19" s="67">
        <v>15941092.679999998</v>
      </c>
      <c r="F19" s="67">
        <f>IFERROR(VLOOKUP($C19,[1]PivotSIPP!$A$5:$N$85,#REF!,0),0)</f>
        <v>0</v>
      </c>
      <c r="G19" s="67">
        <f>IFERROR(VLOOKUP($C19,[1]PivotSIPP!$A$5:$N$85,#REF!,0),0)</f>
        <v>0</v>
      </c>
      <c r="H19" s="67">
        <f>IFERROR(VLOOKUP($C19,[1]PivotSIPP!$A$5:$N$85,#REF!,0),0)</f>
        <v>0</v>
      </c>
      <c r="I19" s="67">
        <f>IFERROR(VLOOKUP($C19,[1]PivotSIPP!$A$5:$N$85,#REF!,0),0)</f>
        <v>0</v>
      </c>
      <c r="J19" s="67">
        <f>IFERROR(VLOOKUP($C19,[1]PivotSIPP!$A$5:$N$85,#REF!,0),0)</f>
        <v>0</v>
      </c>
      <c r="K19" s="67">
        <f>IFERROR(VLOOKUP($C19,[1]PivotSIPP!$A$5:$N$85,#REF!,0),0)</f>
        <v>0</v>
      </c>
      <c r="L19" s="67">
        <f>IFERROR(VLOOKUP($C19,[1]PivotSIPP!$A$5:$N$85,#REF!,0),0)</f>
        <v>0</v>
      </c>
      <c r="M19" s="67">
        <f>IFERROR(VLOOKUP($C19,[1]PivotSIPP!$A$5:$N$85,#REF!,0),0)</f>
        <v>0</v>
      </c>
      <c r="N19" s="67">
        <f>IFERROR(VLOOKUP($C19,[1]PivotSIPP!$A$5:$N$80,#REF!,0),0)</f>
        <v>0</v>
      </c>
      <c r="O19" s="67">
        <f>IFERROR(VLOOKUP($C19,[1]PivotSIPP!$A$5:$N$80,#REF!,0),0)</f>
        <v>0</v>
      </c>
      <c r="P19" s="68">
        <f>IFERROR(VLOOKUP($C19,[1]PivotSIPP!$A$5:$N$80,#REF!,0),0)</f>
        <v>0</v>
      </c>
      <c r="Q19" s="68">
        <f t="shared" si="0"/>
        <v>15941092.679999998</v>
      </c>
    </row>
    <row r="20" spans="1:20" x14ac:dyDescent="0.3">
      <c r="A20" s="70" t="s">
        <v>102</v>
      </c>
      <c r="B20" s="64"/>
      <c r="C20" s="65" t="s">
        <v>103</v>
      </c>
      <c r="D20" s="66" t="s">
        <v>104</v>
      </c>
      <c r="E20" s="67">
        <v>860627.00000000012</v>
      </c>
      <c r="F20" s="67">
        <f>IFERROR(VLOOKUP($C20,[1]PivotSIPP!$A$5:$N$85,#REF!,0),0)</f>
        <v>0</v>
      </c>
      <c r="G20" s="67">
        <f>IFERROR(VLOOKUP($C20,[1]PivotSIPP!$A$5:$N$85,#REF!,0),0)</f>
        <v>0</v>
      </c>
      <c r="H20" s="67">
        <f>IFERROR(VLOOKUP($C20,[1]PivotSIPP!$A$5:$N$85,#REF!,0),0)</f>
        <v>0</v>
      </c>
      <c r="I20" s="67">
        <f>IFERROR(VLOOKUP($C20,[1]PivotSIPP!$A$5:$N$85,#REF!,0),0)</f>
        <v>0</v>
      </c>
      <c r="J20" s="67">
        <f>IFERROR(VLOOKUP($C20,[1]PivotSIPP!$A$5:$N$85,#REF!,0),0)</f>
        <v>0</v>
      </c>
      <c r="K20" s="67">
        <f>IFERROR(VLOOKUP($C20,[1]PivotSIPP!$A$5:$N$85,#REF!,0),0)</f>
        <v>0</v>
      </c>
      <c r="L20" s="67">
        <f>IFERROR(VLOOKUP($C20,[1]PivotSIPP!$A$5:$N$85,#REF!,0),0)</f>
        <v>0</v>
      </c>
      <c r="M20" s="67">
        <f>IFERROR(VLOOKUP($C20,[1]PivotSIPP!$A$5:$N$85,#REF!,0),0)</f>
        <v>0</v>
      </c>
      <c r="N20" s="67">
        <f>IFERROR(VLOOKUP($C20,[1]PivotSIPP!$A$5:$N$80,#REF!,0),0)</f>
        <v>0</v>
      </c>
      <c r="O20" s="67">
        <f>IFERROR(VLOOKUP($C20,[1]PivotSIPP!$A$5:$N$80,#REF!,0),0)</f>
        <v>0</v>
      </c>
      <c r="P20" s="68">
        <f>IFERROR(VLOOKUP($C20,[1]PivotSIPP!$A$5:$N$80,#REF!,0),0)</f>
        <v>0</v>
      </c>
      <c r="Q20" s="68">
        <f t="shared" si="0"/>
        <v>860627.00000000012</v>
      </c>
    </row>
    <row r="21" spans="1:20" x14ac:dyDescent="0.3">
      <c r="A21" s="70" t="s">
        <v>105</v>
      </c>
      <c r="B21" s="64"/>
      <c r="C21" s="65" t="s">
        <v>106</v>
      </c>
      <c r="D21" s="66" t="s">
        <v>107</v>
      </c>
      <c r="E21" s="67">
        <v>2581881.0000000005</v>
      </c>
      <c r="F21" s="67">
        <f>IFERROR(VLOOKUP($C21,[1]PivotSIPP!$A$5:$N$85,#REF!,0),0)</f>
        <v>0</v>
      </c>
      <c r="G21" s="67">
        <f>IFERROR(VLOOKUP($C21,[1]PivotSIPP!$A$5:$N$85,#REF!,0),0)</f>
        <v>0</v>
      </c>
      <c r="H21" s="67">
        <f>IFERROR(VLOOKUP($C21,[1]PivotSIPP!$A$5:$N$85,#REF!,0),0)</f>
        <v>0</v>
      </c>
      <c r="I21" s="67">
        <f>IFERROR(VLOOKUP($C21,[1]PivotSIPP!$A$5:$N$85,#REF!,0),0)</f>
        <v>0</v>
      </c>
      <c r="J21" s="67">
        <f>IFERROR(VLOOKUP($C21,[1]PivotSIPP!$A$5:$N$85,#REF!,0),0)</f>
        <v>0</v>
      </c>
      <c r="K21" s="67">
        <f>IFERROR(VLOOKUP($C21,[1]PivotSIPP!$A$5:$N$85,#REF!,0),0)</f>
        <v>0</v>
      </c>
      <c r="L21" s="67">
        <f>IFERROR(VLOOKUP($C21,[1]PivotSIPP!$A$5:$N$85,#REF!,0),0)</f>
        <v>0</v>
      </c>
      <c r="M21" s="67">
        <f>IFERROR(VLOOKUP($C21,[1]PivotSIPP!$A$5:$N$85,#REF!,0),0)</f>
        <v>0</v>
      </c>
      <c r="N21" s="67">
        <f>IFERROR(VLOOKUP($C21,[1]PivotSIPP!$A$5:$N$80,#REF!,0),0)</f>
        <v>0</v>
      </c>
      <c r="O21" s="67">
        <f>IFERROR(VLOOKUP($C21,[1]PivotSIPP!$A$5:$N$80,#REF!,0),0)</f>
        <v>0</v>
      </c>
      <c r="P21" s="68">
        <f>IFERROR(VLOOKUP($C21,[1]PivotSIPP!$A$5:$N$80,#REF!,0),0)</f>
        <v>0</v>
      </c>
      <c r="Q21" s="68">
        <f t="shared" si="0"/>
        <v>2581881.0000000005</v>
      </c>
    </row>
    <row r="22" spans="1:20" x14ac:dyDescent="0.3">
      <c r="A22" s="70" t="s">
        <v>108</v>
      </c>
      <c r="B22" s="64"/>
      <c r="C22" s="65" t="s">
        <v>109</v>
      </c>
      <c r="D22" s="66" t="s">
        <v>110</v>
      </c>
      <c r="E22" s="67">
        <v>8606269.9999999981</v>
      </c>
      <c r="F22" s="67">
        <f>IFERROR(VLOOKUP($C22,[1]PivotSIPP!$A$5:$N$85,#REF!,0),0)</f>
        <v>0</v>
      </c>
      <c r="G22" s="67">
        <f>IFERROR(VLOOKUP($C22,[1]PivotSIPP!$A$5:$N$85,#REF!,0),0)</f>
        <v>0</v>
      </c>
      <c r="H22" s="67">
        <f>IFERROR(VLOOKUP($C22,[1]PivotSIPP!$A$5:$N$85,#REF!,0),0)</f>
        <v>0</v>
      </c>
      <c r="I22" s="67">
        <f>IFERROR(VLOOKUP($C22,[1]PivotSIPP!$A$5:$N$85,#REF!,0),0)</f>
        <v>0</v>
      </c>
      <c r="J22" s="67">
        <f>IFERROR(VLOOKUP($C22,[1]PivotSIPP!$A$5:$N$85,#REF!,0),0)</f>
        <v>0</v>
      </c>
      <c r="K22" s="67">
        <f>IFERROR(VLOOKUP($C22,[1]PivotSIPP!$A$5:$N$85,#REF!,0),0)</f>
        <v>0</v>
      </c>
      <c r="L22" s="67">
        <f>IFERROR(VLOOKUP($C22,[1]PivotSIPP!$A$5:$N$85,#REF!,0),0)</f>
        <v>0</v>
      </c>
      <c r="M22" s="67">
        <f>IFERROR(VLOOKUP($C22,[1]PivotSIPP!$A$5:$N$85,#REF!,0),0)</f>
        <v>0</v>
      </c>
      <c r="N22" s="67">
        <f>IFERROR(VLOOKUP($C22,[1]PivotSIPP!$A$5:$N$80,#REF!,0),0)</f>
        <v>0</v>
      </c>
      <c r="O22" s="67">
        <f>IFERROR(VLOOKUP($C22,[1]PivotSIPP!$A$5:$N$80,#REF!,0),0)</f>
        <v>0</v>
      </c>
      <c r="P22" s="68">
        <f>IFERROR(VLOOKUP($C22,[1]PivotSIPP!$A$5:$N$80,#REF!,0),0)</f>
        <v>0</v>
      </c>
      <c r="Q22" s="68">
        <f t="shared" si="0"/>
        <v>8606269.9999999981</v>
      </c>
    </row>
    <row r="23" spans="1:20" x14ac:dyDescent="0.3">
      <c r="A23" s="70" t="s">
        <v>111</v>
      </c>
      <c r="B23" s="64"/>
      <c r="C23" s="65" t="s">
        <v>112</v>
      </c>
      <c r="D23" s="66" t="s">
        <v>113</v>
      </c>
      <c r="E23" s="67">
        <v>860625.00000000012</v>
      </c>
      <c r="F23" s="67">
        <f>IFERROR(VLOOKUP($C23,[1]PivotSIPP!$A$5:$N$85,#REF!,0),0)</f>
        <v>0</v>
      </c>
      <c r="G23" s="67">
        <f>IFERROR(VLOOKUP($C23,[1]PivotSIPP!$A$5:$N$85,#REF!,0),0)</f>
        <v>0</v>
      </c>
      <c r="H23" s="67">
        <f>IFERROR(VLOOKUP($C23,[1]PivotSIPP!$A$5:$N$85,#REF!,0),0)</f>
        <v>0</v>
      </c>
      <c r="I23" s="67">
        <f>IFERROR(VLOOKUP($C23,[1]PivotSIPP!$A$5:$N$85,#REF!,0),0)</f>
        <v>0</v>
      </c>
      <c r="J23" s="67">
        <f>IFERROR(VLOOKUP($C23,[1]PivotSIPP!$A$5:$N$85,#REF!,0),0)</f>
        <v>0</v>
      </c>
      <c r="K23" s="67">
        <f>IFERROR(VLOOKUP($C23,[1]PivotSIPP!$A$5:$N$85,#REF!,0),0)</f>
        <v>0</v>
      </c>
      <c r="L23" s="67">
        <f>IFERROR(VLOOKUP($C23,[1]PivotSIPP!$A$5:$N$85,#REF!,0),0)</f>
        <v>0</v>
      </c>
      <c r="M23" s="67">
        <f>IFERROR(VLOOKUP($C23,[1]PivotSIPP!$A$5:$N$85,#REF!,0),0)</f>
        <v>0</v>
      </c>
      <c r="N23" s="67">
        <f>IFERROR(VLOOKUP($C23,[1]PivotSIPP!$A$5:$N$80,#REF!,0),0)</f>
        <v>0</v>
      </c>
      <c r="O23" s="67">
        <f>IFERROR(VLOOKUP($C23,[1]PivotSIPP!$A$5:$N$80,#REF!,0),0)</f>
        <v>0</v>
      </c>
      <c r="P23" s="68">
        <f>IFERROR(VLOOKUP($C23,[1]PivotSIPP!$A$5:$N$80,#REF!,0),0)</f>
        <v>0</v>
      </c>
      <c r="Q23" s="68">
        <f t="shared" si="0"/>
        <v>860625.00000000012</v>
      </c>
    </row>
    <row r="24" spans="1:20" ht="15.6" x14ac:dyDescent="0.3">
      <c r="A24" s="71" t="s">
        <v>114</v>
      </c>
      <c r="B24" s="54"/>
      <c r="C24" s="69">
        <v>0.05</v>
      </c>
      <c r="D24" s="23" t="s">
        <v>115</v>
      </c>
      <c r="E24" s="61">
        <v>33060027.759999998</v>
      </c>
      <c r="F24" s="61">
        <f t="shared" ref="F24:L24" si="3">SUM(F25:F28)</f>
        <v>0</v>
      </c>
      <c r="G24" s="61">
        <f t="shared" si="3"/>
        <v>0</v>
      </c>
      <c r="H24" s="61">
        <f t="shared" si="3"/>
        <v>0</v>
      </c>
      <c r="I24" s="61">
        <f t="shared" si="3"/>
        <v>0</v>
      </c>
      <c r="J24" s="61">
        <f t="shared" si="3"/>
        <v>0</v>
      </c>
      <c r="K24" s="61">
        <f t="shared" si="3"/>
        <v>0</v>
      </c>
      <c r="L24" s="61">
        <f t="shared" si="3"/>
        <v>0</v>
      </c>
      <c r="M24" s="61">
        <f>SUM(M25:M28)</f>
        <v>0</v>
      </c>
      <c r="N24" s="61">
        <f>SUM(N25:N28)</f>
        <v>0</v>
      </c>
      <c r="O24" s="61">
        <f>SUM(O25:O28)</f>
        <v>0</v>
      </c>
      <c r="P24" s="62">
        <f>SUM(P25:P28)</f>
        <v>0</v>
      </c>
      <c r="Q24" s="62">
        <f t="shared" si="0"/>
        <v>33060027.759999998</v>
      </c>
    </row>
    <row r="25" spans="1:20" x14ac:dyDescent="0.3">
      <c r="A25" s="70" t="s">
        <v>116</v>
      </c>
      <c r="B25" s="64"/>
      <c r="C25" s="65" t="s">
        <v>117</v>
      </c>
      <c r="D25" s="66" t="s">
        <v>118</v>
      </c>
      <c r="E25" s="67">
        <v>10142668.739999998</v>
      </c>
      <c r="F25" s="67">
        <f>IFERROR(VLOOKUP($C25,[1]PivotSIPP!$A$5:$N$85,#REF!,0),0)</f>
        <v>0</v>
      </c>
      <c r="G25" s="67">
        <f>IFERROR(VLOOKUP($C25,[1]PivotSIPP!$A$5:$N$85,#REF!,0),0)</f>
        <v>0</v>
      </c>
      <c r="H25" s="67">
        <f>IFERROR(VLOOKUP($C25,[1]PivotSIPP!$A$5:$N$85,#REF!,0),0)</f>
        <v>0</v>
      </c>
      <c r="I25" s="67">
        <f>IFERROR(VLOOKUP($C25,[1]PivotSIPP!$A$5:$N$85,#REF!,0),0)</f>
        <v>0</v>
      </c>
      <c r="J25" s="67">
        <f>IFERROR(VLOOKUP($C25,[1]PivotSIPP!$A$5:$N$85,#REF!,0),0)</f>
        <v>0</v>
      </c>
      <c r="K25" s="67">
        <f>IFERROR(VLOOKUP($C25,[1]PivotSIPP!$A$5:$N$85,#REF!,0),0)</f>
        <v>0</v>
      </c>
      <c r="L25" s="67">
        <f>IFERROR(VLOOKUP($C25,[1]PivotSIPP!$A$5:$N$85,#REF!,0),0)</f>
        <v>0</v>
      </c>
      <c r="M25" s="67">
        <f>IFERROR(VLOOKUP($C25,[1]PivotSIPP!$A$5:$N$85,#REF!,0),0)</f>
        <v>0</v>
      </c>
      <c r="N25" s="67">
        <f>IFERROR(VLOOKUP($C25,[1]PivotSIPP!$A$5:$N$80,#REF!,0),0)</f>
        <v>0</v>
      </c>
      <c r="O25" s="67">
        <f>IFERROR(VLOOKUP($C25,[1]PivotSIPP!$A$5:$N$80,#REF!,0),0)</f>
        <v>0</v>
      </c>
      <c r="P25" s="68">
        <f>IFERROR(VLOOKUP($C25,[1]PivotSIPP!$A$5:$N$80,#REF!,0),0)</f>
        <v>0</v>
      </c>
      <c r="Q25" s="68">
        <f t="shared" si="0"/>
        <v>10142668.739999998</v>
      </c>
    </row>
    <row r="26" spans="1:20" x14ac:dyDescent="0.3">
      <c r="A26" s="70" t="s">
        <v>119</v>
      </c>
      <c r="B26" s="64"/>
      <c r="C26" s="65" t="s">
        <v>120</v>
      </c>
      <c r="D26" s="66" t="s">
        <v>121</v>
      </c>
      <c r="E26" s="67">
        <v>11203640.470000001</v>
      </c>
      <c r="F26" s="67">
        <f>IFERROR(VLOOKUP($C26,[1]PivotSIPP!$A$5:$N$85,#REF!,0),0)</f>
        <v>0</v>
      </c>
      <c r="G26" s="67">
        <f>IFERROR(VLOOKUP($C26,[1]PivotSIPP!$A$5:$N$85,#REF!,0),0)</f>
        <v>0</v>
      </c>
      <c r="H26" s="67">
        <f>IFERROR(VLOOKUP($C26,[1]PivotSIPP!$A$5:$N$85,#REF!,0),0)</f>
        <v>0</v>
      </c>
      <c r="I26" s="67">
        <f>IFERROR(VLOOKUP($C26,[1]PivotSIPP!$A$5:$N$85,#REF!,0),0)</f>
        <v>0</v>
      </c>
      <c r="J26" s="67">
        <f>IFERROR(VLOOKUP($C26,[1]PivotSIPP!$A$5:$N$85,#REF!,0),0)</f>
        <v>0</v>
      </c>
      <c r="K26" s="67">
        <f>IFERROR(VLOOKUP($C26,[1]PivotSIPP!$A$5:$N$85,#REF!,0),0)</f>
        <v>0</v>
      </c>
      <c r="L26" s="67">
        <f>IFERROR(VLOOKUP($C26,[1]PivotSIPP!$A$5:$N$85,#REF!,0),0)</f>
        <v>0</v>
      </c>
      <c r="M26" s="67">
        <f>IFERROR(VLOOKUP($C26,[1]PivotSIPP!$A$5:$N$85,#REF!,0),0)</f>
        <v>0</v>
      </c>
      <c r="N26" s="67">
        <f>IFERROR(VLOOKUP($C26,[1]PivotSIPP!$A$5:$N$80,#REF!,0),0)</f>
        <v>0</v>
      </c>
      <c r="O26" s="67">
        <f>IFERROR(VLOOKUP($C26,[1]PivotSIPP!$A$5:$N$80,#REF!,0),0)</f>
        <v>0</v>
      </c>
      <c r="P26" s="68">
        <f>IFERROR(VLOOKUP($C26,[1]PivotSIPP!$A$5:$N$80,#REF!,0),0)</f>
        <v>0</v>
      </c>
      <c r="Q26" s="68">
        <f t="shared" si="0"/>
        <v>11203640.470000001</v>
      </c>
    </row>
    <row r="27" spans="1:20" x14ac:dyDescent="0.3">
      <c r="A27" s="70" t="s">
        <v>122</v>
      </c>
      <c r="B27" s="64"/>
      <c r="C27" s="65" t="s">
        <v>123</v>
      </c>
      <c r="D27" s="66" t="s">
        <v>124</v>
      </c>
      <c r="E27" s="67">
        <v>2581887.0000000005</v>
      </c>
      <c r="F27" s="67">
        <f>IFERROR(VLOOKUP($C27,[1]PivotSIPP!$A$5:$N$85,#REF!,0),0)</f>
        <v>0</v>
      </c>
      <c r="G27" s="67">
        <f>IFERROR(VLOOKUP($C27,[1]PivotSIPP!$A$5:$N$85,#REF!,0),0)</f>
        <v>0</v>
      </c>
      <c r="H27" s="67">
        <f>IFERROR(VLOOKUP($C27,[1]PivotSIPP!$A$5:$N$85,#REF!,0),0)</f>
        <v>0</v>
      </c>
      <c r="I27" s="67">
        <f>IFERROR(VLOOKUP($C27,[1]PivotSIPP!$A$5:$N$85,#REF!,0),0)</f>
        <v>0</v>
      </c>
      <c r="J27" s="67">
        <f>IFERROR(VLOOKUP($C27,[1]PivotSIPP!$A$5:$N$85,#REF!,0),0)</f>
        <v>0</v>
      </c>
      <c r="K27" s="67">
        <f>IFERROR(VLOOKUP($C27,[1]PivotSIPP!$A$5:$N$85,#REF!,0),0)</f>
        <v>0</v>
      </c>
      <c r="L27" s="67">
        <f>IFERROR(VLOOKUP($C27,[1]PivotSIPP!$A$5:$N$85,#REF!,0),0)</f>
        <v>0</v>
      </c>
      <c r="M27" s="67">
        <f>IFERROR(VLOOKUP($C27,[1]PivotSIPP!$A$5:$N$85,#REF!,0),0)</f>
        <v>0</v>
      </c>
      <c r="N27" s="67">
        <f>IFERROR(VLOOKUP($C27,[1]PivotSIPP!$A$5:$N$80,#REF!,0),0)</f>
        <v>0</v>
      </c>
      <c r="O27" s="67">
        <f>IFERROR(VLOOKUP($C27,[1]PivotSIPP!$A$5:$N$80,#REF!,0),0)</f>
        <v>0</v>
      </c>
      <c r="P27" s="68">
        <f>IFERROR(VLOOKUP($C27,[1]PivotSIPP!$A$5:$N$80,#REF!,0),0)</f>
        <v>0</v>
      </c>
      <c r="Q27" s="68">
        <f t="shared" si="0"/>
        <v>2581887.0000000005</v>
      </c>
    </row>
    <row r="28" spans="1:20" x14ac:dyDescent="0.3">
      <c r="A28" s="70" t="s">
        <v>125</v>
      </c>
      <c r="B28" s="64"/>
      <c r="C28" s="65" t="s">
        <v>126</v>
      </c>
      <c r="D28" s="66" t="s">
        <v>127</v>
      </c>
      <c r="E28" s="67">
        <v>9131831.5499999989</v>
      </c>
      <c r="F28" s="67">
        <f>IFERROR(VLOOKUP($C28,[1]PivotSIPP!$A$5:$N$85,#REF!,0),0)</f>
        <v>0</v>
      </c>
      <c r="G28" s="67">
        <f>IFERROR(VLOOKUP($C28,[1]PivotSIPP!$A$5:$N$85,#REF!,0),0)</f>
        <v>0</v>
      </c>
      <c r="H28" s="67">
        <f>IFERROR(VLOOKUP($C28,[1]PivotSIPP!$A$5:$N$85,#REF!,0),0)</f>
        <v>0</v>
      </c>
      <c r="I28" s="67">
        <f>IFERROR(VLOOKUP($C28,[1]PivotSIPP!$A$5:$N$85,#REF!,0),0)</f>
        <v>0</v>
      </c>
      <c r="J28" s="67">
        <f>IFERROR(VLOOKUP($C28,[1]PivotSIPP!$A$5:$N$85,#REF!,0),0)</f>
        <v>0</v>
      </c>
      <c r="K28" s="67">
        <f>IFERROR(VLOOKUP($C28,[1]PivotSIPP!$A$5:$N$85,#REF!,0),0)</f>
        <v>0</v>
      </c>
      <c r="L28" s="67">
        <f>IFERROR(VLOOKUP($C28,[1]PivotSIPP!$A$5:$N$85,#REF!,0),0)</f>
        <v>0</v>
      </c>
      <c r="M28" s="67">
        <f>IFERROR(VLOOKUP($C28,[1]PivotSIPP!$A$5:$N$85,#REF!,0),0)</f>
        <v>0</v>
      </c>
      <c r="N28" s="67">
        <f>IFERROR(VLOOKUP($C28,[1]PivotSIPP!$A$5:$N$80,#REF!,0),0)</f>
        <v>0</v>
      </c>
      <c r="O28" s="67">
        <f>IFERROR(VLOOKUP($C28,[1]PivotSIPP!$A$5:$N$80,#REF!,0),0)</f>
        <v>0</v>
      </c>
      <c r="P28" s="68">
        <f>IFERROR(VLOOKUP($C28,[1]PivotSIPP!$A$5:$N$80,#REF!,0),0)</f>
        <v>0</v>
      </c>
      <c r="Q28" s="68">
        <f t="shared" si="0"/>
        <v>9131831.5499999989</v>
      </c>
    </row>
    <row r="29" spans="1:20" ht="15.6" x14ac:dyDescent="0.3">
      <c r="A29" s="71" t="s">
        <v>128</v>
      </c>
      <c r="B29" s="54"/>
      <c r="C29" s="55">
        <v>1</v>
      </c>
      <c r="D29" s="56" t="s">
        <v>129</v>
      </c>
      <c r="E29" s="57">
        <v>66189319.790000007</v>
      </c>
      <c r="F29" s="57" t="e">
        <f>+F30+F35+F38+F42+F46+#REF!+F50+#REF!+F48+#REF!</f>
        <v>#REF!</v>
      </c>
      <c r="G29" s="57" t="e">
        <f>+G30+G35+G38+G42+G46+#REF!+G50+#REF!+G48+#REF!</f>
        <v>#REF!</v>
      </c>
      <c r="H29" s="57" t="e">
        <f>+H30+H35+H38+H42+H46+#REF!+H50+#REF!+H48+#REF!</f>
        <v>#REF!</v>
      </c>
      <c r="I29" s="57" t="e">
        <f>+I30+I35+I38+I42+I46+#REF!+I50+#REF!+I48+#REF!</f>
        <v>#REF!</v>
      </c>
      <c r="J29" s="57" t="e">
        <f>+J30+J35+J38+J42+J46+#REF!+J50+#REF!+J48+#REF!</f>
        <v>#REF!</v>
      </c>
      <c r="K29" s="57" t="e">
        <f>+K30+K35+K38+K42+K46+#REF!+K50+#REF!+K48+#REF!</f>
        <v>#REF!</v>
      </c>
      <c r="L29" s="57" t="e">
        <f>+L30+L35+L38+L42+L46+#REF!+L50+#REF!+L48+#REF!</f>
        <v>#REF!</v>
      </c>
      <c r="M29" s="57" t="e">
        <f>+M30+M35+M38+M42+M46+#REF!+M50+#REF!+M48+#REF!</f>
        <v>#REF!</v>
      </c>
      <c r="N29" s="57" t="e">
        <f>+N30+N35+N38+N42+N46+#REF!+N50+#REF!+N48+#REF!</f>
        <v>#REF!</v>
      </c>
      <c r="O29" s="57" t="e">
        <f>+O30+O35+O38+O42+O46+#REF!+O50+#REF!+O48+#REF!</f>
        <v>#REF!</v>
      </c>
      <c r="P29" s="58" t="e">
        <f>+P30+P35+P38+P42+P46+#REF!+P50+#REF!+P48+#REF!</f>
        <v>#REF!</v>
      </c>
      <c r="Q29" s="58" t="e">
        <f t="shared" si="0"/>
        <v>#REF!</v>
      </c>
    </row>
    <row r="30" spans="1:20" ht="15.6" x14ac:dyDescent="0.3">
      <c r="A30" s="71" t="s">
        <v>130</v>
      </c>
      <c r="B30" s="54"/>
      <c r="C30" s="69">
        <v>1.01</v>
      </c>
      <c r="D30" s="23" t="s">
        <v>131</v>
      </c>
      <c r="E30" s="62">
        <v>45481548.730000004</v>
      </c>
      <c r="F30" s="62">
        <f>SUM(F31:F34)</f>
        <v>0</v>
      </c>
      <c r="G30" s="62">
        <f>SUM(G31:G34)</f>
        <v>0</v>
      </c>
      <c r="H30" s="62">
        <f>SUM(H31:H34)</f>
        <v>0</v>
      </c>
      <c r="I30" s="62">
        <f>SUM(I31:I34)</f>
        <v>0</v>
      </c>
      <c r="J30" s="62">
        <f>SUM(J31:J34)</f>
        <v>0</v>
      </c>
      <c r="K30" s="62">
        <f>SUM(K31:K34)</f>
        <v>0</v>
      </c>
      <c r="L30" s="62">
        <f>SUM(L31:L34)</f>
        <v>0</v>
      </c>
      <c r="M30" s="62">
        <f>SUM(M31:M34)</f>
        <v>0</v>
      </c>
      <c r="N30" s="62">
        <f>SUM(N31:N34)</f>
        <v>0</v>
      </c>
      <c r="O30" s="62">
        <f>SUM(O31:O34)</f>
        <v>0</v>
      </c>
      <c r="P30" s="62">
        <f>SUM(P31:P34)</f>
        <v>0</v>
      </c>
      <c r="Q30" s="62">
        <f t="shared" si="0"/>
        <v>45481548.730000004</v>
      </c>
    </row>
    <row r="31" spans="1:20" x14ac:dyDescent="0.3">
      <c r="A31" s="70" t="s">
        <v>132</v>
      </c>
      <c r="B31" s="64"/>
      <c r="C31" s="65" t="s">
        <v>133</v>
      </c>
      <c r="D31" s="66" t="s">
        <v>134</v>
      </c>
      <c r="E31" s="67">
        <v>1667667.92</v>
      </c>
      <c r="F31" s="67">
        <f>IFERROR(VLOOKUP($C31,[1]PivotSIPP!$A$5:$N$85,#REF!,0),0)</f>
        <v>0</v>
      </c>
      <c r="G31" s="67">
        <f>IFERROR(VLOOKUP($C31,[1]PivotSIPP!$A$5:$N$85,#REF!,0),0)</f>
        <v>0</v>
      </c>
      <c r="H31" s="67">
        <f>IFERROR(VLOOKUP($C31,[1]PivotSIPP!$A$5:$N$85,#REF!,0),0)</f>
        <v>0</v>
      </c>
      <c r="I31" s="67">
        <f>IFERROR(VLOOKUP($C31,[1]PivotSIPP!$A$5:$N$85,#REF!,0),0)</f>
        <v>0</v>
      </c>
      <c r="J31" s="67">
        <f>IFERROR(VLOOKUP($C31,[1]PivotSIPP!$A$5:$N$85,#REF!,0),0)</f>
        <v>0</v>
      </c>
      <c r="K31" s="67">
        <f>IFERROR(VLOOKUP($C31,[1]PivotSIPP!$A$5:$N$85,#REF!,0),0)</f>
        <v>0</v>
      </c>
      <c r="L31" s="67">
        <f>IFERROR(VLOOKUP($C31,[1]PivotSIPP!$A$5:$N$85,#REF!,0),0)</f>
        <v>0</v>
      </c>
      <c r="M31" s="67">
        <f>IFERROR(VLOOKUP($C31,[1]PivotSIPP!$A$5:$N$85,#REF!,0),0)</f>
        <v>0</v>
      </c>
      <c r="N31" s="67">
        <f>IFERROR(VLOOKUP($C31,[1]PivotSIPP!$A$5:$N$80,#REF!,0),0)</f>
        <v>0</v>
      </c>
      <c r="O31" s="67">
        <f>IFERROR(VLOOKUP($C31,[1]PivotSIPP!$A$5:$N$80,#REF!,0),0)</f>
        <v>0</v>
      </c>
      <c r="P31" s="68">
        <f>IFERROR(VLOOKUP($C31,[1]PivotSIPP!$A$5:$N$80,#REF!,0),0)</f>
        <v>0</v>
      </c>
      <c r="Q31" s="68">
        <f t="shared" si="0"/>
        <v>1667667.92</v>
      </c>
      <c r="T31" s="72"/>
    </row>
    <row r="32" spans="1:20" x14ac:dyDescent="0.3">
      <c r="A32" s="70" t="s">
        <v>135</v>
      </c>
      <c r="B32" s="64"/>
      <c r="C32" s="65" t="s">
        <v>136</v>
      </c>
      <c r="D32" s="66" t="s">
        <v>137</v>
      </c>
      <c r="E32" s="67">
        <v>26777787.470000003</v>
      </c>
      <c r="F32" s="67">
        <f>IFERROR(VLOOKUP($C32,[1]PivotSIPP!$A$5:$N$85,#REF!,0),0)</f>
        <v>0</v>
      </c>
      <c r="G32" s="67">
        <f>IFERROR(VLOOKUP($C32,[1]PivotSIPP!$A$5:$N$85,#REF!,0),0)</f>
        <v>0</v>
      </c>
      <c r="H32" s="67">
        <f>IFERROR(VLOOKUP($C32,[1]PivotSIPP!$A$5:$N$85,#REF!,0),0)</f>
        <v>0</v>
      </c>
      <c r="I32" s="67">
        <f>IFERROR(VLOOKUP($C32,[1]PivotSIPP!$A$5:$N$85,#REF!,0),0)</f>
        <v>0</v>
      </c>
      <c r="J32" s="67">
        <f>IFERROR(VLOOKUP($C32,[1]PivotSIPP!$A$5:$N$85,#REF!,0),0)</f>
        <v>0</v>
      </c>
      <c r="K32" s="67">
        <f>IFERROR(VLOOKUP($C32,[1]PivotSIPP!$A$5:$N$85,#REF!,0),0)</f>
        <v>0</v>
      </c>
      <c r="L32" s="67">
        <f>IFERROR(VLOOKUP($C32,[1]PivotSIPP!$A$5:$N$85,#REF!,0),0)</f>
        <v>0</v>
      </c>
      <c r="M32" s="67">
        <f>IFERROR(VLOOKUP($C32,[1]PivotSIPP!$A$5:$N$85,#REF!,0),0)</f>
        <v>0</v>
      </c>
      <c r="N32" s="67">
        <f>IFERROR(VLOOKUP($C32,[1]PivotSIPP!$A$5:$N$80,#REF!,0),0)</f>
        <v>0</v>
      </c>
      <c r="O32" s="67">
        <f>IFERROR(VLOOKUP($C32,[1]PivotSIPP!$A$5:$N$80,#REF!,0),0)</f>
        <v>0</v>
      </c>
      <c r="P32" s="68">
        <f>IFERROR(VLOOKUP($C32,[1]PivotSIPP!$A$5:$N$80,#REF!,0),0)</f>
        <v>0</v>
      </c>
      <c r="Q32" s="68">
        <f t="shared" si="0"/>
        <v>26777787.470000003</v>
      </c>
      <c r="T32" s="72"/>
    </row>
    <row r="33" spans="1:20" x14ac:dyDescent="0.3">
      <c r="A33" s="70" t="s">
        <v>138</v>
      </c>
      <c r="B33" s="64"/>
      <c r="C33" s="65" t="s">
        <v>139</v>
      </c>
      <c r="D33" s="66" t="s">
        <v>140</v>
      </c>
      <c r="E33" s="67">
        <v>348169.27</v>
      </c>
      <c r="F33" s="67">
        <f>IFERROR(VLOOKUP($C33,[1]PivotSIPP!$A$5:$N$85,#REF!,0),0)</f>
        <v>0</v>
      </c>
      <c r="G33" s="67">
        <f>IFERROR(VLOOKUP($C33,[1]PivotSIPP!$A$5:$N$85,#REF!,0),0)</f>
        <v>0</v>
      </c>
      <c r="H33" s="67">
        <f>IFERROR(VLOOKUP($C33,[1]PivotSIPP!$A$5:$N$85,#REF!,0),0)</f>
        <v>0</v>
      </c>
      <c r="I33" s="67">
        <f>IFERROR(VLOOKUP($C33,[1]PivotSIPP!$A$5:$N$85,#REF!,0),0)</f>
        <v>0</v>
      </c>
      <c r="J33" s="67">
        <f>IFERROR(VLOOKUP($C33,[1]PivotSIPP!$A$5:$N$85,#REF!,0),0)</f>
        <v>0</v>
      </c>
      <c r="K33" s="67">
        <f>IFERROR(VLOOKUP($C33,[1]PivotSIPP!$A$5:$N$85,#REF!,0),0)</f>
        <v>0</v>
      </c>
      <c r="L33" s="67">
        <f>IFERROR(VLOOKUP($C33,[1]PivotSIPP!$A$5:$N$85,#REF!,0),0)</f>
        <v>0</v>
      </c>
      <c r="M33" s="67">
        <f>IFERROR(VLOOKUP($C33,[1]PivotSIPP!$A$5:$N$85,#REF!,0),0)</f>
        <v>0</v>
      </c>
      <c r="N33" s="67">
        <f>IFERROR(VLOOKUP($C33,[1]PivotSIPP!$A$5:$N$80,#REF!,0),0)</f>
        <v>0</v>
      </c>
      <c r="O33" s="67">
        <f>IFERROR(VLOOKUP($C33,[1]PivotSIPP!$A$5:$N$80,#REF!,0),0)</f>
        <v>0</v>
      </c>
      <c r="P33" s="68">
        <f>IFERROR(VLOOKUP($C33,[1]PivotSIPP!$A$5:$N$80,#REF!,0),0)</f>
        <v>0</v>
      </c>
      <c r="Q33" s="68">
        <f t="shared" si="0"/>
        <v>348169.27</v>
      </c>
      <c r="T33" s="72"/>
    </row>
    <row r="34" spans="1:20" x14ac:dyDescent="0.3">
      <c r="A34" s="70" t="s">
        <v>141</v>
      </c>
      <c r="B34" s="64"/>
      <c r="C34" s="65" t="s">
        <v>142</v>
      </c>
      <c r="D34" s="66" t="s">
        <v>143</v>
      </c>
      <c r="E34" s="67">
        <v>16687924.07</v>
      </c>
      <c r="F34" s="67">
        <f>IFERROR(VLOOKUP($C34,[1]PivotSIPP!$A$5:$N$85,#REF!,0),0)</f>
        <v>0</v>
      </c>
      <c r="G34" s="67">
        <f>IFERROR(VLOOKUP($C34,[1]PivotSIPP!$A$5:$N$85,#REF!,0),0)</f>
        <v>0</v>
      </c>
      <c r="H34" s="67">
        <f>IFERROR(VLOOKUP($C34,[1]PivotSIPP!$A$5:$N$85,#REF!,0),0)</f>
        <v>0</v>
      </c>
      <c r="I34" s="67">
        <f>IFERROR(VLOOKUP($C34,[1]PivotSIPP!$A$5:$N$85,#REF!,0),0)</f>
        <v>0</v>
      </c>
      <c r="J34" s="67">
        <f>IFERROR(VLOOKUP($C34,[1]PivotSIPP!$A$5:$N$85,#REF!,0),0)</f>
        <v>0</v>
      </c>
      <c r="K34" s="67">
        <f>IFERROR(VLOOKUP($C34,[1]PivotSIPP!$A$5:$N$85,#REF!,0),0)</f>
        <v>0</v>
      </c>
      <c r="L34" s="67">
        <f>IFERROR(VLOOKUP($C34,[1]PivotSIPP!$A$5:$N$85,#REF!,0),0)</f>
        <v>0</v>
      </c>
      <c r="M34" s="67">
        <f>IFERROR(VLOOKUP($C34,[1]PivotSIPP!$A$5:$N$85,#REF!,0),0)</f>
        <v>0</v>
      </c>
      <c r="N34" s="67">
        <f>IFERROR(VLOOKUP($C34,[1]PivotSIPP!$A$5:$N$80,#REF!,0),0)</f>
        <v>0</v>
      </c>
      <c r="O34" s="67">
        <f>IFERROR(VLOOKUP($C34,[1]PivotSIPP!$A$5:$N$80,#REF!,0),0)</f>
        <v>0</v>
      </c>
      <c r="P34" s="68">
        <f>IFERROR(VLOOKUP($C34,[1]PivotSIPP!$A$5:$N$80,#REF!,0),0)</f>
        <v>0</v>
      </c>
      <c r="Q34" s="68">
        <f t="shared" si="0"/>
        <v>16687924.07</v>
      </c>
      <c r="T34" s="72"/>
    </row>
    <row r="35" spans="1:20" ht="15.6" x14ac:dyDescent="0.3">
      <c r="A35" s="71" t="s">
        <v>144</v>
      </c>
      <c r="B35" s="54"/>
      <c r="C35" s="69">
        <v>1.02</v>
      </c>
      <c r="D35" s="23" t="s">
        <v>145</v>
      </c>
      <c r="E35" s="62">
        <v>7955298.79</v>
      </c>
      <c r="F35" s="62">
        <f>SUM(F36:F37)</f>
        <v>0</v>
      </c>
      <c r="G35" s="62">
        <f>SUM(G36:G37)</f>
        <v>0</v>
      </c>
      <c r="H35" s="62">
        <f>SUM(H36:H37)</f>
        <v>0</v>
      </c>
      <c r="I35" s="62">
        <f>SUM(I36:I37)</f>
        <v>0</v>
      </c>
      <c r="J35" s="62">
        <f>SUM(J36:J37)</f>
        <v>0</v>
      </c>
      <c r="K35" s="62">
        <f>SUM(K36:K37)</f>
        <v>0</v>
      </c>
      <c r="L35" s="62">
        <f>SUM(L36:L37)</f>
        <v>0</v>
      </c>
      <c r="M35" s="62">
        <f>SUM(M36:M37)</f>
        <v>0</v>
      </c>
      <c r="N35" s="62">
        <f>SUM(N36:N37)</f>
        <v>0</v>
      </c>
      <c r="O35" s="62">
        <f>SUM(O36:O37)</f>
        <v>0</v>
      </c>
      <c r="P35" s="62">
        <f>SUM(P36:P37)</f>
        <v>0</v>
      </c>
      <c r="Q35" s="62">
        <f t="shared" si="0"/>
        <v>7955298.79</v>
      </c>
      <c r="T35" s="72"/>
    </row>
    <row r="36" spans="1:20" x14ac:dyDescent="0.3">
      <c r="A36" s="70" t="s">
        <v>146</v>
      </c>
      <c r="B36" s="64"/>
      <c r="C36" s="65" t="s">
        <v>147</v>
      </c>
      <c r="D36" s="66" t="s">
        <v>148</v>
      </c>
      <c r="E36" s="67">
        <v>19662</v>
      </c>
      <c r="F36" s="67">
        <f>IFERROR(VLOOKUP($C36,[1]PivotSIPP!$A$5:$N$85,#REF!,0),0)</f>
        <v>0</v>
      </c>
      <c r="G36" s="67">
        <f>IFERROR(VLOOKUP($C36,[1]PivotSIPP!$A$5:$N$85,#REF!,0),0)</f>
        <v>0</v>
      </c>
      <c r="H36" s="67">
        <f>IFERROR(VLOOKUP($C36,[1]PivotSIPP!$A$5:$N$85,#REF!,0),0)</f>
        <v>0</v>
      </c>
      <c r="I36" s="67">
        <f>IFERROR(VLOOKUP($C36,[1]PivotSIPP!$A$5:$N$85,#REF!,0),0)</f>
        <v>0</v>
      </c>
      <c r="J36" s="67">
        <f>IFERROR(VLOOKUP($C36,[1]PivotSIPP!$A$5:$N$85,#REF!,0),0)</f>
        <v>0</v>
      </c>
      <c r="K36" s="67">
        <f>IFERROR(VLOOKUP($C36,[1]PivotSIPP!$A$5:$N$85,#REF!,0),0)</f>
        <v>0</v>
      </c>
      <c r="L36" s="67">
        <f>IFERROR(VLOOKUP($C36,[1]PivotSIPP!$A$5:$N$85,#REF!,0),0)</f>
        <v>0</v>
      </c>
      <c r="M36" s="67">
        <f>IFERROR(VLOOKUP($C36,[1]PivotSIPP!$A$5:$N$85,#REF!,0),0)</f>
        <v>0</v>
      </c>
      <c r="N36" s="67">
        <f>IFERROR(VLOOKUP($C36,[1]PivotSIPP!$A$5:$N$80,#REF!,0),0)</f>
        <v>0</v>
      </c>
      <c r="O36" s="67">
        <f>IFERROR(VLOOKUP($C36,[1]PivotSIPP!$A$5:$N$80,#REF!,0),0)</f>
        <v>0</v>
      </c>
      <c r="P36" s="68">
        <f>IFERROR(VLOOKUP($C36,[1]PivotSIPP!$A$5:$N$80,#REF!,0),0)</f>
        <v>0</v>
      </c>
      <c r="Q36" s="68">
        <f t="shared" si="0"/>
        <v>19662</v>
      </c>
      <c r="T36" s="72"/>
    </row>
    <row r="37" spans="1:20" x14ac:dyDescent="0.3">
      <c r="A37" s="70" t="s">
        <v>149</v>
      </c>
      <c r="B37" s="64"/>
      <c r="C37" s="65" t="s">
        <v>150</v>
      </c>
      <c r="D37" s="66" t="s">
        <v>151</v>
      </c>
      <c r="E37" s="67">
        <v>7935636.79</v>
      </c>
      <c r="F37" s="67">
        <f>IFERROR(VLOOKUP($C37,[1]PivotSIPP!$A$5:$N$85,#REF!,0),0)</f>
        <v>0</v>
      </c>
      <c r="G37" s="67">
        <f>IFERROR(VLOOKUP($C37,[1]PivotSIPP!$A$5:$N$85,#REF!,0),0)</f>
        <v>0</v>
      </c>
      <c r="H37" s="67">
        <f>IFERROR(VLOOKUP($C37,[1]PivotSIPP!$A$5:$N$85,#REF!,0),0)</f>
        <v>0</v>
      </c>
      <c r="I37" s="67">
        <f>IFERROR(VLOOKUP($C37,[1]PivotSIPP!$A$5:$N$85,#REF!,0),0)</f>
        <v>0</v>
      </c>
      <c r="J37" s="67">
        <f>IFERROR(VLOOKUP($C37,[1]PivotSIPP!$A$5:$N$85,#REF!,0),0)</f>
        <v>0</v>
      </c>
      <c r="K37" s="67">
        <f>IFERROR(VLOOKUP($C37,[1]PivotSIPP!$A$5:$N$85,#REF!,0),0)</f>
        <v>0</v>
      </c>
      <c r="L37" s="67">
        <f>IFERROR(VLOOKUP($C37,[1]PivotSIPP!$A$5:$N$85,#REF!,0),0)</f>
        <v>0</v>
      </c>
      <c r="M37" s="67">
        <f>IFERROR(VLOOKUP($C37,[1]PivotSIPP!$A$5:$N$85,#REF!,0),0)</f>
        <v>0</v>
      </c>
      <c r="N37" s="67">
        <f>IFERROR(VLOOKUP($C37,[1]PivotSIPP!$A$5:$N$80,#REF!,0),0)</f>
        <v>0</v>
      </c>
      <c r="O37" s="67">
        <f>IFERROR(VLOOKUP($C37,[1]PivotSIPP!$A$5:$N$80,#REF!,0),0)</f>
        <v>0</v>
      </c>
      <c r="P37" s="68">
        <f>IFERROR(VLOOKUP($C37,[1]PivotSIPP!$A$5:$N$80,#REF!,0),0)</f>
        <v>0</v>
      </c>
      <c r="Q37" s="68">
        <f t="shared" si="0"/>
        <v>7935636.79</v>
      </c>
      <c r="T37" s="72"/>
    </row>
    <row r="38" spans="1:20" ht="15.6" x14ac:dyDescent="0.3">
      <c r="A38" s="71" t="s">
        <v>152</v>
      </c>
      <c r="B38" s="54"/>
      <c r="C38" s="69">
        <v>1.03</v>
      </c>
      <c r="D38" s="23" t="s">
        <v>153</v>
      </c>
      <c r="E38" s="62">
        <v>879708.26</v>
      </c>
      <c r="F38" s="62">
        <f>SUM(F39:F41)</f>
        <v>0</v>
      </c>
      <c r="G38" s="62">
        <f>SUM(G39:G41)</f>
        <v>0</v>
      </c>
      <c r="H38" s="62">
        <f>SUM(H39:H41)</f>
        <v>0</v>
      </c>
      <c r="I38" s="62">
        <f>SUM(I39:I41)</f>
        <v>0</v>
      </c>
      <c r="J38" s="62">
        <f>SUM(J39:J41)</f>
        <v>0</v>
      </c>
      <c r="K38" s="62">
        <f>SUM(K39:K41)</f>
        <v>0</v>
      </c>
      <c r="L38" s="62">
        <f>SUM(L39:L41)</f>
        <v>0</v>
      </c>
      <c r="M38" s="62">
        <f>SUM(M39:M41)</f>
        <v>0</v>
      </c>
      <c r="N38" s="62">
        <f>SUM(N39:N41)</f>
        <v>0</v>
      </c>
      <c r="O38" s="62">
        <f>SUM(O39:O41)</f>
        <v>0</v>
      </c>
      <c r="P38" s="62">
        <f>SUM(P39:P41)</f>
        <v>0</v>
      </c>
      <c r="Q38" s="62">
        <f t="shared" si="0"/>
        <v>879708.26</v>
      </c>
      <c r="T38" s="72"/>
    </row>
    <row r="39" spans="1:20" x14ac:dyDescent="0.3">
      <c r="A39" s="70" t="s">
        <v>154</v>
      </c>
      <c r="B39" s="64"/>
      <c r="C39" s="65" t="s">
        <v>155</v>
      </c>
      <c r="D39" s="66" t="s">
        <v>156</v>
      </c>
      <c r="E39" s="67">
        <v>116147.5</v>
      </c>
      <c r="F39" s="67">
        <f>IFERROR(VLOOKUP($C39,[1]PivotSIPP!$A$5:$N$85,#REF!,0),0)</f>
        <v>0</v>
      </c>
      <c r="G39" s="67">
        <f>IFERROR(VLOOKUP($C39,[1]PivotSIPP!$A$5:$N$85,#REF!,0),0)</f>
        <v>0</v>
      </c>
      <c r="H39" s="67">
        <f>IFERROR(VLOOKUP($C39,[1]PivotSIPP!$A$5:$N$85,#REF!,0),0)</f>
        <v>0</v>
      </c>
      <c r="I39" s="67">
        <f>IFERROR(VLOOKUP($C39,[1]PivotSIPP!$A$5:$N$85,#REF!,0),0)</f>
        <v>0</v>
      </c>
      <c r="J39" s="67">
        <f>IFERROR(VLOOKUP($C39,[1]PivotSIPP!$A$5:$N$85,#REF!,0),0)</f>
        <v>0</v>
      </c>
      <c r="K39" s="67">
        <f>IFERROR(VLOOKUP($C39,[1]PivotSIPP!$A$5:$N$85,#REF!,0),0)</f>
        <v>0</v>
      </c>
      <c r="L39" s="67">
        <f>IFERROR(VLOOKUP($C39,[1]PivotSIPP!$A$5:$N$85,#REF!,0),0)</f>
        <v>0</v>
      </c>
      <c r="M39" s="67">
        <f>IFERROR(VLOOKUP($C39,[1]PivotSIPP!$A$5:$N$85,#REF!,0),0)</f>
        <v>0</v>
      </c>
      <c r="N39" s="67">
        <f>IFERROR(VLOOKUP($C39,[1]PivotSIPP!$A$5:$N$80,#REF!,0),0)</f>
        <v>0</v>
      </c>
      <c r="O39" s="67">
        <f>IFERROR(VLOOKUP($C39,[1]PivotSIPP!$A$5:$N$80,#REF!,0),0)</f>
        <v>0</v>
      </c>
      <c r="P39" s="68">
        <f>IFERROR(VLOOKUP($C39,[1]PivotSIPP!$A$5:$N$80,#REF!,0),0)</f>
        <v>0</v>
      </c>
      <c r="Q39" s="68">
        <f t="shared" si="0"/>
        <v>116147.5</v>
      </c>
      <c r="T39" s="72"/>
    </row>
    <row r="40" spans="1:20" x14ac:dyDescent="0.3">
      <c r="A40" s="70" t="s">
        <v>157</v>
      </c>
      <c r="B40" s="64"/>
      <c r="C40" s="65" t="s">
        <v>158</v>
      </c>
      <c r="D40" s="66" t="s">
        <v>159</v>
      </c>
      <c r="E40" s="67">
        <v>130525.72</v>
      </c>
      <c r="F40" s="67">
        <f>IFERROR(VLOOKUP($C40,[1]PivotSIPP!$A$5:$N$85,#REF!,0),0)</f>
        <v>0</v>
      </c>
      <c r="G40" s="67">
        <f>IFERROR(VLOOKUP($C40,[1]PivotSIPP!$A$5:$N$85,#REF!,0),0)</f>
        <v>0</v>
      </c>
      <c r="H40" s="67">
        <f>IFERROR(VLOOKUP($C40,[1]PivotSIPP!$A$5:$N$85,#REF!,0),0)</f>
        <v>0</v>
      </c>
      <c r="I40" s="67">
        <f>IFERROR(VLOOKUP($C40,[1]PivotSIPP!$A$5:$N$85,#REF!,0),0)</f>
        <v>0</v>
      </c>
      <c r="J40" s="67">
        <f>IFERROR(VLOOKUP($C40,[1]PivotSIPP!$A$5:$N$85,#REF!,0),0)</f>
        <v>0</v>
      </c>
      <c r="K40" s="67">
        <f>IFERROR(VLOOKUP($C40,[1]PivotSIPP!$A$5:$N$85,#REF!,0),0)</f>
        <v>0</v>
      </c>
      <c r="L40" s="67">
        <f>IFERROR(VLOOKUP($C40,[1]PivotSIPP!$A$5:$N$85,#REF!,0),0)</f>
        <v>0</v>
      </c>
      <c r="M40" s="67">
        <f>IFERROR(VLOOKUP($C40,[1]PivotSIPP!$A$5:$N$85,#REF!,0),0)</f>
        <v>0</v>
      </c>
      <c r="N40" s="67">
        <f>IFERROR(VLOOKUP($C40,[1]PivotSIPP!$A$5:$N$80,#REF!,0),0)</f>
        <v>0</v>
      </c>
      <c r="O40" s="67">
        <f>IFERROR(VLOOKUP($C40,[1]PivotSIPP!$A$5:$N$80,#REF!,0),0)</f>
        <v>0</v>
      </c>
      <c r="P40" s="68">
        <f>IFERROR(VLOOKUP($C40,[1]PivotSIPP!$A$5:$N$80,#REF!,0),0)</f>
        <v>0</v>
      </c>
      <c r="Q40" s="68">
        <f t="shared" si="0"/>
        <v>130525.72</v>
      </c>
      <c r="T40" s="72"/>
    </row>
    <row r="41" spans="1:20" x14ac:dyDescent="0.3">
      <c r="A41" s="70" t="s">
        <v>160</v>
      </c>
      <c r="B41" s="64"/>
      <c r="C41" s="65" t="s">
        <v>161</v>
      </c>
      <c r="D41" s="66" t="s">
        <v>162</v>
      </c>
      <c r="E41" s="67">
        <v>633035.04</v>
      </c>
      <c r="F41" s="67">
        <f>IFERROR(VLOOKUP($C41,[1]PivotSIPP!$A$5:$N$85,#REF!,0),0)</f>
        <v>0</v>
      </c>
      <c r="G41" s="67">
        <f>IFERROR(VLOOKUP($C41,[1]PivotSIPP!$A$5:$N$85,#REF!,0),0)</f>
        <v>0</v>
      </c>
      <c r="H41" s="67">
        <f>IFERROR(VLOOKUP($C41,[1]PivotSIPP!$A$5:$N$85,#REF!,0),0)</f>
        <v>0</v>
      </c>
      <c r="I41" s="67">
        <f>IFERROR(VLOOKUP($C41,[1]PivotSIPP!$A$5:$N$85,#REF!,0),0)</f>
        <v>0</v>
      </c>
      <c r="J41" s="67">
        <f>IFERROR(VLOOKUP($C41,[1]PivotSIPP!$A$5:$N$85,#REF!,0),0)</f>
        <v>0</v>
      </c>
      <c r="K41" s="67">
        <f>IFERROR(VLOOKUP($C41,[1]PivotSIPP!$A$5:$N$85,#REF!,0),0)</f>
        <v>0</v>
      </c>
      <c r="L41" s="67">
        <f>IFERROR(VLOOKUP($C41,[1]PivotSIPP!$A$5:$N$85,#REF!,0),0)</f>
        <v>0</v>
      </c>
      <c r="M41" s="67">
        <f>IFERROR(VLOOKUP($C41,[1]PivotSIPP!$A$5:$N$85,#REF!,0),0)</f>
        <v>0</v>
      </c>
      <c r="N41" s="67">
        <f>IFERROR(VLOOKUP($C41,[1]PivotSIPP!$A$5:$N$80,#REF!,0),0)</f>
        <v>0</v>
      </c>
      <c r="O41" s="67">
        <f>IFERROR(VLOOKUP($C41,[1]PivotSIPP!$A$5:$N$80,#REF!,0),0)</f>
        <v>0</v>
      </c>
      <c r="P41" s="68">
        <f>IFERROR(VLOOKUP($C41,[1]PivotSIPP!$A$5:$N$80,#REF!,0),0)</f>
        <v>0</v>
      </c>
      <c r="Q41" s="68">
        <f t="shared" si="0"/>
        <v>633035.04</v>
      </c>
      <c r="T41" s="72"/>
    </row>
    <row r="42" spans="1:20" ht="15.6" x14ac:dyDescent="0.3">
      <c r="A42" s="71" t="s">
        <v>163</v>
      </c>
      <c r="B42" s="54"/>
      <c r="C42" s="69">
        <v>1.04</v>
      </c>
      <c r="D42" s="23" t="s">
        <v>164</v>
      </c>
      <c r="E42" s="62">
        <v>11740476.010000002</v>
      </c>
      <c r="F42" s="62">
        <f>SUM(F43:F45)</f>
        <v>0</v>
      </c>
      <c r="G42" s="62">
        <f>SUM(G43:G45)</f>
        <v>0</v>
      </c>
      <c r="H42" s="62">
        <f>SUM(H43:H45)</f>
        <v>0</v>
      </c>
      <c r="I42" s="62">
        <f>SUM(I43:I45)</f>
        <v>0</v>
      </c>
      <c r="J42" s="62">
        <f>SUM(J43:J45)</f>
        <v>0</v>
      </c>
      <c r="K42" s="62">
        <f>SUM(K43:K45)</f>
        <v>0</v>
      </c>
      <c r="L42" s="62">
        <f>SUM(L43:L45)</f>
        <v>0</v>
      </c>
      <c r="M42" s="62">
        <f>SUM(M43:M45)</f>
        <v>0</v>
      </c>
      <c r="N42" s="62">
        <f>SUM(N43:N45)</f>
        <v>0</v>
      </c>
      <c r="O42" s="62">
        <f>SUM(O43:O45)</f>
        <v>0</v>
      </c>
      <c r="P42" s="62">
        <f>SUM(P43:P45)</f>
        <v>0</v>
      </c>
      <c r="Q42" s="62">
        <f t="shared" si="0"/>
        <v>11740476.010000002</v>
      </c>
      <c r="T42" s="72"/>
    </row>
    <row r="43" spans="1:20" x14ac:dyDescent="0.3">
      <c r="A43" s="70" t="s">
        <v>165</v>
      </c>
      <c r="B43" s="64"/>
      <c r="C43" s="65" t="s">
        <v>166</v>
      </c>
      <c r="D43" s="66" t="s">
        <v>167</v>
      </c>
      <c r="E43" s="67">
        <v>663530.4</v>
      </c>
      <c r="F43" s="67">
        <f>IFERROR(VLOOKUP($C43,[1]PivotSIPP!$A$5:$N$85,#REF!,0),0)</f>
        <v>0</v>
      </c>
      <c r="G43" s="67">
        <f>IFERROR(VLOOKUP($C43,[1]PivotSIPP!$A$5:$N$85,#REF!,0),0)</f>
        <v>0</v>
      </c>
      <c r="H43" s="67">
        <f>IFERROR(VLOOKUP($C43,[1]PivotSIPP!$A$5:$N$85,#REF!,0),0)</f>
        <v>0</v>
      </c>
      <c r="I43" s="67">
        <f>IFERROR(VLOOKUP($C43,[1]PivotSIPP!$A$5:$N$85,#REF!,0),0)</f>
        <v>0</v>
      </c>
      <c r="J43" s="67">
        <f>IFERROR(VLOOKUP($C43,[1]PivotSIPP!$A$5:$N$85,#REF!,0),0)</f>
        <v>0</v>
      </c>
      <c r="K43" s="67">
        <f>IFERROR(VLOOKUP($C43,[1]PivotSIPP!$A$5:$N$85,#REF!,0),0)</f>
        <v>0</v>
      </c>
      <c r="L43" s="67">
        <f>IFERROR(VLOOKUP($C43,[1]PivotSIPP!$A$5:$N$85,#REF!,0),0)</f>
        <v>0</v>
      </c>
      <c r="M43" s="67">
        <f>IFERROR(VLOOKUP($C43,[1]PivotSIPP!$A$5:$N$85,#REF!,0),0)</f>
        <v>0</v>
      </c>
      <c r="N43" s="67">
        <f>IFERROR(VLOOKUP($C43,[1]PivotSIPP!$A$5:$N$80,#REF!,0),0)</f>
        <v>0</v>
      </c>
      <c r="O43" s="67">
        <f>IFERROR(VLOOKUP($C43,[1]PivotSIPP!$A$5:$N$80,#REF!,0),0)</f>
        <v>0</v>
      </c>
      <c r="P43" s="68">
        <f>IFERROR(VLOOKUP($C43,[1]PivotSIPP!$A$5:$N$80,#REF!,0),0)</f>
        <v>0</v>
      </c>
      <c r="Q43" s="68">
        <f t="shared" si="0"/>
        <v>663530.4</v>
      </c>
      <c r="T43" s="72"/>
    </row>
    <row r="44" spans="1:20" x14ac:dyDescent="0.3">
      <c r="A44" s="70" t="s">
        <v>168</v>
      </c>
      <c r="B44" s="64"/>
      <c r="C44" s="65" t="s">
        <v>169</v>
      </c>
      <c r="D44" s="66" t="s">
        <v>170</v>
      </c>
      <c r="E44" s="67">
        <v>4406962.91</v>
      </c>
      <c r="F44" s="67">
        <f>IFERROR(VLOOKUP($C44,[1]PivotSIPP!$A$5:$N$85,#REF!,0),0)</f>
        <v>0</v>
      </c>
      <c r="G44" s="67">
        <f>IFERROR(VLOOKUP($C44,[1]PivotSIPP!$A$5:$N$85,#REF!,0),0)</f>
        <v>0</v>
      </c>
      <c r="H44" s="67">
        <f>IFERROR(VLOOKUP($C44,[1]PivotSIPP!$A$5:$N$85,#REF!,0),0)</f>
        <v>0</v>
      </c>
      <c r="I44" s="67">
        <f>IFERROR(VLOOKUP($C44,[1]PivotSIPP!$A$5:$N$85,#REF!,0),0)</f>
        <v>0</v>
      </c>
      <c r="J44" s="67">
        <f>IFERROR(VLOOKUP($C44,[1]PivotSIPP!$A$5:$N$85,#REF!,0),0)</f>
        <v>0</v>
      </c>
      <c r="K44" s="67">
        <f>IFERROR(VLOOKUP($C44,[1]PivotSIPP!$A$5:$N$85,#REF!,0),0)</f>
        <v>0</v>
      </c>
      <c r="L44" s="67">
        <f>IFERROR(VLOOKUP($C44,[1]PivotSIPP!$A$5:$N$85,#REF!,0),0)</f>
        <v>0</v>
      </c>
      <c r="M44" s="67">
        <f>IFERROR(VLOOKUP($C44,[1]PivotSIPP!$A$5:$N$85,#REF!,0),0)</f>
        <v>0</v>
      </c>
      <c r="N44" s="67">
        <f>IFERROR(VLOOKUP($C44,[1]PivotSIPP!$A$5:$N$80,#REF!,0),0)</f>
        <v>0</v>
      </c>
      <c r="O44" s="67">
        <f>IFERROR(VLOOKUP($C44,[1]PivotSIPP!$A$5:$N$80,#REF!,0),0)</f>
        <v>0</v>
      </c>
      <c r="P44" s="68">
        <f>IFERROR(VLOOKUP($C44,[1]PivotSIPP!$A$5:$N$80,#REF!,0),0)</f>
        <v>0</v>
      </c>
      <c r="Q44" s="68">
        <f t="shared" si="0"/>
        <v>4406962.91</v>
      </c>
      <c r="T44" s="72"/>
    </row>
    <row r="45" spans="1:20" x14ac:dyDescent="0.3">
      <c r="A45" s="70" t="s">
        <v>171</v>
      </c>
      <c r="B45" s="64"/>
      <c r="C45" s="65" t="s">
        <v>172</v>
      </c>
      <c r="D45" s="66" t="s">
        <v>173</v>
      </c>
      <c r="E45" s="67">
        <v>6669982.7000000002</v>
      </c>
      <c r="F45" s="67">
        <f>IFERROR(VLOOKUP($C45,[1]PivotSIPP!$A$5:$N$85,#REF!,0),0)</f>
        <v>0</v>
      </c>
      <c r="G45" s="67">
        <f>IFERROR(VLOOKUP($C45,[1]PivotSIPP!$A$5:$N$85,#REF!,0),0)</f>
        <v>0</v>
      </c>
      <c r="H45" s="67">
        <f>IFERROR(VLOOKUP($C45,[1]PivotSIPP!$A$5:$N$85,#REF!,0),0)</f>
        <v>0</v>
      </c>
      <c r="I45" s="67">
        <f>IFERROR(VLOOKUP($C45,[1]PivotSIPP!$A$5:$N$85,#REF!,0),0)</f>
        <v>0</v>
      </c>
      <c r="J45" s="67">
        <f>IFERROR(VLOOKUP($C45,[1]PivotSIPP!$A$5:$N$85,#REF!,0),0)</f>
        <v>0</v>
      </c>
      <c r="K45" s="67">
        <f>IFERROR(VLOOKUP($C45,[1]PivotSIPP!$A$5:$N$85,#REF!,0),0)</f>
        <v>0</v>
      </c>
      <c r="L45" s="67">
        <f>IFERROR(VLOOKUP($C45,[1]PivotSIPP!$A$5:$N$85,#REF!,0),0)</f>
        <v>0</v>
      </c>
      <c r="M45" s="67">
        <f>IFERROR(VLOOKUP($C45,[1]PivotSIPP!$A$5:$N$85,#REF!,0),0)</f>
        <v>0</v>
      </c>
      <c r="N45" s="67">
        <f>IFERROR(VLOOKUP($C45,[1]PivotSIPP!$A$5:$N$80,#REF!,0),0)</f>
        <v>0</v>
      </c>
      <c r="O45" s="67">
        <f>IFERROR(VLOOKUP($C45,[1]PivotSIPP!$A$5:$N$80,#REF!,0),0)</f>
        <v>0</v>
      </c>
      <c r="P45" s="68">
        <f>IFERROR(VLOOKUP($C45,[1]PivotSIPP!$A$5:$N$80,#REF!,0),0)</f>
        <v>0</v>
      </c>
      <c r="Q45" s="68">
        <f t="shared" si="0"/>
        <v>6669982.7000000002</v>
      </c>
      <c r="T45" s="72"/>
    </row>
    <row r="46" spans="1:20" ht="15.6" x14ac:dyDescent="0.3">
      <c r="A46" s="71" t="s">
        <v>174</v>
      </c>
      <c r="B46" s="54"/>
      <c r="C46" s="69">
        <v>1.05</v>
      </c>
      <c r="D46" s="23" t="s">
        <v>175</v>
      </c>
      <c r="E46" s="62">
        <v>44800</v>
      </c>
      <c r="F46" s="62">
        <f>SUM(F47:F47)</f>
        <v>0</v>
      </c>
      <c r="G46" s="62">
        <f>SUM(G47:G47)</f>
        <v>0</v>
      </c>
      <c r="H46" s="62">
        <f>SUM(H47:H47)</f>
        <v>0</v>
      </c>
      <c r="I46" s="62">
        <f>SUM(I47:I47)</f>
        <v>0</v>
      </c>
      <c r="J46" s="62">
        <f>SUM(J47:J47)</f>
        <v>0</v>
      </c>
      <c r="K46" s="62">
        <f>SUM(K47:K47)</f>
        <v>0</v>
      </c>
      <c r="L46" s="62">
        <f>SUM(L47:L47)</f>
        <v>0</v>
      </c>
      <c r="M46" s="62">
        <f>SUM(M47:M47)</f>
        <v>0</v>
      </c>
      <c r="N46" s="62">
        <f>SUM(N47:N47)</f>
        <v>0</v>
      </c>
      <c r="O46" s="62">
        <f>SUM(O47:O47)</f>
        <v>0</v>
      </c>
      <c r="P46" s="62">
        <f>SUM(P47:P47)</f>
        <v>0</v>
      </c>
      <c r="Q46" s="62">
        <f t="shared" si="0"/>
        <v>44800</v>
      </c>
      <c r="T46" s="72"/>
    </row>
    <row r="47" spans="1:20" x14ac:dyDescent="0.3">
      <c r="A47" s="70" t="s">
        <v>176</v>
      </c>
      <c r="B47" s="64"/>
      <c r="C47" s="65" t="s">
        <v>177</v>
      </c>
      <c r="D47" s="66" t="s">
        <v>178</v>
      </c>
      <c r="E47" s="67">
        <v>44800</v>
      </c>
      <c r="F47" s="67">
        <f>IFERROR(VLOOKUP($C47,[1]PivotSIPP!$A$5:$N$85,#REF!,0),0)</f>
        <v>0</v>
      </c>
      <c r="G47" s="67">
        <f>IFERROR(VLOOKUP($C47,[1]PivotSIPP!$A$5:$N$85,#REF!,0),0)</f>
        <v>0</v>
      </c>
      <c r="H47" s="67">
        <f>IFERROR(VLOOKUP($C47,[1]PivotSIPP!$A$5:$N$85,#REF!,0),0)</f>
        <v>0</v>
      </c>
      <c r="I47" s="67">
        <f>IFERROR(VLOOKUP($C47,[1]PivotSIPP!$A$5:$N$85,#REF!,0),0)</f>
        <v>0</v>
      </c>
      <c r="J47" s="67">
        <f>IFERROR(VLOOKUP($C47,[1]PivotSIPP!$A$5:$N$85,#REF!,0),0)</f>
        <v>0</v>
      </c>
      <c r="K47" s="67">
        <f>IFERROR(VLOOKUP($C47,[1]PivotSIPP!$A$5:$N$85,#REF!,0),0)</f>
        <v>0</v>
      </c>
      <c r="L47" s="67">
        <f>IFERROR(VLOOKUP($C47,[1]PivotSIPP!$A$5:$N$85,#REF!,0),0)</f>
        <v>0</v>
      </c>
      <c r="M47" s="67">
        <f>IFERROR(VLOOKUP($C47,[1]PivotSIPP!$A$5:$N$85,#REF!,0),0)</f>
        <v>0</v>
      </c>
      <c r="N47" s="67">
        <f>IFERROR(VLOOKUP($C47,[1]PivotSIPP!$A$5:$N$80,#REF!,0),0)</f>
        <v>0</v>
      </c>
      <c r="O47" s="67">
        <f>IFERROR(VLOOKUP($C47,[1]PivotSIPP!$A$5:$N$80,#REF!,0),0)</f>
        <v>0</v>
      </c>
      <c r="P47" s="68">
        <f>IFERROR(VLOOKUP($C47,[1]PivotSIPP!$A$5:$N$80,#REF!,0),0)</f>
        <v>0</v>
      </c>
      <c r="Q47" s="68">
        <f t="shared" si="0"/>
        <v>44800</v>
      </c>
      <c r="T47" s="72"/>
    </row>
    <row r="48" spans="1:20" ht="15.6" x14ac:dyDescent="0.3">
      <c r="A48" s="71" t="s">
        <v>179</v>
      </c>
      <c r="B48" s="54"/>
      <c r="C48" s="69">
        <v>1.07</v>
      </c>
      <c r="D48" s="23" t="s">
        <v>180</v>
      </c>
      <c r="E48" s="61">
        <v>30488</v>
      </c>
      <c r="F48" s="61">
        <f>SUM(F49:F49)</f>
        <v>0</v>
      </c>
      <c r="G48" s="61">
        <f>SUM(G49:G49)</f>
        <v>0</v>
      </c>
      <c r="H48" s="61">
        <f>SUM(H49:H49)</f>
        <v>0</v>
      </c>
      <c r="I48" s="61">
        <f>SUM(I49:I49)</f>
        <v>0</v>
      </c>
      <c r="J48" s="61">
        <f>SUM(J49:J49)</f>
        <v>0</v>
      </c>
      <c r="K48" s="61">
        <f>SUM(K49:K49)</f>
        <v>0</v>
      </c>
      <c r="L48" s="61">
        <f>SUM(L49:L49)</f>
        <v>0</v>
      </c>
      <c r="M48" s="61">
        <f>SUM(M49:M49)</f>
        <v>0</v>
      </c>
      <c r="N48" s="61">
        <f>SUM(N49:N49)</f>
        <v>0</v>
      </c>
      <c r="O48" s="61">
        <f>SUM(O49:O49)</f>
        <v>0</v>
      </c>
      <c r="P48" s="61">
        <f>SUM(P49:P49)</f>
        <v>0</v>
      </c>
      <c r="Q48" s="61">
        <f>SUM(E48:P48)</f>
        <v>30488</v>
      </c>
      <c r="T48" s="72"/>
    </row>
    <row r="49" spans="1:20" x14ac:dyDescent="0.3">
      <c r="A49" s="70" t="s">
        <v>181</v>
      </c>
      <c r="B49" s="64"/>
      <c r="C49" s="65" t="s">
        <v>182</v>
      </c>
      <c r="D49" s="66" t="s">
        <v>183</v>
      </c>
      <c r="E49" s="67">
        <v>30488</v>
      </c>
      <c r="F49" s="67">
        <f>IFERROR(VLOOKUP($C49,[1]PivotSIPP!$A$5:$N$85,#REF!,0),0)</f>
        <v>0</v>
      </c>
      <c r="G49" s="67">
        <f>IFERROR(VLOOKUP($C49,[1]PivotSIPP!$A$5:$N$85,#REF!,0),0)</f>
        <v>0</v>
      </c>
      <c r="H49" s="67">
        <f>IFERROR(VLOOKUP($C49,[1]PivotSIPP!$A$5:$N$85,#REF!,0),0)</f>
        <v>0</v>
      </c>
      <c r="I49" s="67">
        <f>IFERROR(VLOOKUP($C49,[1]PivotSIPP!$A$5:$N$85,#REF!,0),0)</f>
        <v>0</v>
      </c>
      <c r="J49" s="67">
        <f>IFERROR(VLOOKUP($C49,[1]PivotSIPP!$A$5:$N$85,#REF!,0),0)</f>
        <v>0</v>
      </c>
      <c r="K49" s="67">
        <f>IFERROR(VLOOKUP($C49,[1]PivotSIPP!$A$5:$N$85,#REF!,0),0)</f>
        <v>0</v>
      </c>
      <c r="L49" s="67">
        <f>IFERROR(VLOOKUP($C49,[1]PivotSIPP!$A$5:$N$85,#REF!,0),0)</f>
        <v>0</v>
      </c>
      <c r="M49" s="67">
        <f>IFERROR(VLOOKUP($C49,[1]PivotSIPP!$A$5:$N$85,#REF!,0),0)</f>
        <v>0</v>
      </c>
      <c r="N49" s="67">
        <f>IFERROR(VLOOKUP($C49,[1]PivotSIPP!$A$5:$N$80,#REF!,0),0)</f>
        <v>0</v>
      </c>
      <c r="O49" s="67">
        <f>IFERROR(VLOOKUP($C49,[1]PivotSIPP!$A$5:$N$80,#REF!,0),0)</f>
        <v>0</v>
      </c>
      <c r="P49" s="68">
        <f>IFERROR(VLOOKUP($C49,[1]PivotSIPP!$A$5:$N$80,#REF!,0),0)</f>
        <v>0</v>
      </c>
      <c r="Q49" s="68">
        <f>SUM(E49:P49)</f>
        <v>30488</v>
      </c>
      <c r="T49" s="72"/>
    </row>
    <row r="50" spans="1:20" ht="15.6" x14ac:dyDescent="0.3">
      <c r="A50" s="71" t="s">
        <v>184</v>
      </c>
      <c r="B50" s="54"/>
      <c r="C50" s="69">
        <v>1.08</v>
      </c>
      <c r="D50" s="23" t="s">
        <v>185</v>
      </c>
      <c r="E50" s="62">
        <v>57000</v>
      </c>
      <c r="F50" s="62">
        <f>SUM(F51:F51)</f>
        <v>0</v>
      </c>
      <c r="G50" s="62">
        <f>SUM(G51:G51)</f>
        <v>0</v>
      </c>
      <c r="H50" s="62">
        <f>SUM(H51:H51)</f>
        <v>0</v>
      </c>
      <c r="I50" s="62">
        <f>SUM(I51:I51)</f>
        <v>0</v>
      </c>
      <c r="J50" s="62">
        <f>SUM(J51:J51)</f>
        <v>0</v>
      </c>
      <c r="K50" s="62">
        <f>SUM(K51:K51)</f>
        <v>0</v>
      </c>
      <c r="L50" s="62">
        <f>SUM(L51:L51)</f>
        <v>0</v>
      </c>
      <c r="M50" s="62">
        <f>SUM(M51:M51)</f>
        <v>0</v>
      </c>
      <c r="N50" s="62">
        <f>SUM(N51:N51)</f>
        <v>0</v>
      </c>
      <c r="O50" s="62">
        <f>SUM(O51:O51)</f>
        <v>0</v>
      </c>
      <c r="P50" s="62">
        <f>SUM(P51:P51)</f>
        <v>0</v>
      </c>
      <c r="Q50" s="62">
        <f t="shared" si="0"/>
        <v>57000</v>
      </c>
      <c r="T50" s="72"/>
    </row>
    <row r="51" spans="1:20" x14ac:dyDescent="0.3">
      <c r="A51" s="70" t="s">
        <v>186</v>
      </c>
      <c r="B51" s="64"/>
      <c r="C51" s="65" t="s">
        <v>187</v>
      </c>
      <c r="D51" s="66" t="s">
        <v>188</v>
      </c>
      <c r="E51" s="67">
        <v>57000</v>
      </c>
      <c r="F51" s="67">
        <f>IFERROR(VLOOKUP($C51,[1]PivotSIPP!$A$5:$N$85,#REF!,0),0)</f>
        <v>0</v>
      </c>
      <c r="G51" s="67">
        <f>IFERROR(VLOOKUP($C51,[1]PivotSIPP!$A$5:$N$85,#REF!,0),0)</f>
        <v>0</v>
      </c>
      <c r="H51" s="67">
        <f>IFERROR(VLOOKUP($C51,[1]PivotSIPP!$A$5:$N$85,#REF!,0),0)</f>
        <v>0</v>
      </c>
      <c r="I51" s="67">
        <f>IFERROR(VLOOKUP($C51,[1]PivotSIPP!$A$5:$N$85,#REF!,0),0)</f>
        <v>0</v>
      </c>
      <c r="J51" s="67">
        <f>IFERROR(VLOOKUP($C51,[1]PivotSIPP!$A$5:$N$85,#REF!,0),0)</f>
        <v>0</v>
      </c>
      <c r="K51" s="67">
        <f>IFERROR(VLOOKUP($C51,[1]PivotSIPP!$A$5:$N$85,#REF!,0),0)</f>
        <v>0</v>
      </c>
      <c r="L51" s="67">
        <f>IFERROR(VLOOKUP($C51,[1]PivotSIPP!$A$5:$N$85,#REF!,0),0)</f>
        <v>0</v>
      </c>
      <c r="M51" s="67">
        <f>IFERROR(VLOOKUP($C51,[1]PivotSIPP!$A$5:$N$85,#REF!,0),0)</f>
        <v>0</v>
      </c>
      <c r="N51" s="67">
        <f>IFERROR(VLOOKUP($C51,[1]PivotSIPP!$A$5:$N$80,#REF!,0),0)</f>
        <v>0</v>
      </c>
      <c r="O51" s="67">
        <f>IFERROR(VLOOKUP($C51,[1]PivotSIPP!$A$5:$N$80,#REF!,0),0)</f>
        <v>0</v>
      </c>
      <c r="P51" s="68">
        <f>IFERROR(VLOOKUP($C51,[1]PivotSIPP!$A$5:$N$80,#REF!,0),0)</f>
        <v>0</v>
      </c>
      <c r="Q51" s="68">
        <f t="shared" si="0"/>
        <v>57000</v>
      </c>
      <c r="T51" s="72"/>
    </row>
    <row r="52" spans="1:20" ht="15.6" x14ac:dyDescent="0.3">
      <c r="A52" s="71" t="s">
        <v>189</v>
      </c>
      <c r="B52" s="54"/>
      <c r="C52" s="55">
        <v>2</v>
      </c>
      <c r="D52" s="56" t="s">
        <v>190</v>
      </c>
      <c r="E52" s="57">
        <v>501022.82</v>
      </c>
      <c r="F52" s="57" t="e">
        <f>F53+F55+#REF!+#REF!+#REF!</f>
        <v>#REF!</v>
      </c>
      <c r="G52" s="57" t="e">
        <f>G53+G55+#REF!+#REF!+#REF!</f>
        <v>#REF!</v>
      </c>
      <c r="H52" s="57" t="e">
        <f>H53+H55+#REF!+#REF!+#REF!</f>
        <v>#REF!</v>
      </c>
      <c r="I52" s="57" t="e">
        <f>I53+I55+#REF!+#REF!+#REF!</f>
        <v>#REF!</v>
      </c>
      <c r="J52" s="57" t="e">
        <f>J53+J55+#REF!+#REF!+#REF!</f>
        <v>#REF!</v>
      </c>
      <c r="K52" s="57" t="e">
        <f>K53+K55+#REF!+#REF!+#REF!</f>
        <v>#REF!</v>
      </c>
      <c r="L52" s="57" t="e">
        <f>L53+L55+#REF!+#REF!+#REF!</f>
        <v>#REF!</v>
      </c>
      <c r="M52" s="57" t="e">
        <f>M53+M55+#REF!+#REF!+#REF!</f>
        <v>#REF!</v>
      </c>
      <c r="N52" s="57" t="e">
        <f>N53+N55+#REF!+#REF!+#REF!</f>
        <v>#REF!</v>
      </c>
      <c r="O52" s="57" t="e">
        <f>O53+O55+#REF!+#REF!+#REF!</f>
        <v>#REF!</v>
      </c>
      <c r="P52" s="58" t="e">
        <f>P53+P55+#REF!+#REF!+#REF!</f>
        <v>#REF!</v>
      </c>
      <c r="Q52" s="58" t="e">
        <f t="shared" ref="Q52:Q63" si="4">SUM(E52:P52)</f>
        <v>#REF!</v>
      </c>
      <c r="T52" s="72"/>
    </row>
    <row r="53" spans="1:20" ht="15.6" x14ac:dyDescent="0.3">
      <c r="A53" s="71" t="s">
        <v>191</v>
      </c>
      <c r="B53" s="54"/>
      <c r="C53" s="69">
        <v>2.0099999999999998</v>
      </c>
      <c r="D53" s="23" t="s">
        <v>192</v>
      </c>
      <c r="E53" s="61">
        <v>65103</v>
      </c>
      <c r="F53" s="61">
        <f>SUM(F54:F54)</f>
        <v>0</v>
      </c>
      <c r="G53" s="61">
        <f>SUM(G54:G54)</f>
        <v>0</v>
      </c>
      <c r="H53" s="61">
        <f>SUM(H54:H54)</f>
        <v>0</v>
      </c>
      <c r="I53" s="61">
        <f>SUM(I54:I54)</f>
        <v>0</v>
      </c>
      <c r="J53" s="61">
        <f>SUM(J54:J54)</f>
        <v>0</v>
      </c>
      <c r="K53" s="61">
        <f>SUM(K54:K54)</f>
        <v>0</v>
      </c>
      <c r="L53" s="61">
        <f>SUM(L54:L54)</f>
        <v>0</v>
      </c>
      <c r="M53" s="61">
        <f>SUM(M54:M54)</f>
        <v>0</v>
      </c>
      <c r="N53" s="61">
        <f>SUM(N54:N54)</f>
        <v>0</v>
      </c>
      <c r="O53" s="61">
        <f>SUM(O54:O54)</f>
        <v>0</v>
      </c>
      <c r="P53" s="62">
        <f>SUM(P54:P54)</f>
        <v>0</v>
      </c>
      <c r="Q53" s="62">
        <f t="shared" si="4"/>
        <v>65103</v>
      </c>
      <c r="T53" s="72"/>
    </row>
    <row r="54" spans="1:20" x14ac:dyDescent="0.3">
      <c r="A54" s="70" t="s">
        <v>193</v>
      </c>
      <c r="B54" s="64"/>
      <c r="C54" s="65" t="s">
        <v>194</v>
      </c>
      <c r="D54" s="66" t="s">
        <v>195</v>
      </c>
      <c r="E54" s="67">
        <v>65103</v>
      </c>
      <c r="F54" s="67">
        <f>IFERROR(VLOOKUP($C54,[1]PivotSIPP!$A$5:$N$85,#REF!,0),0)</f>
        <v>0</v>
      </c>
      <c r="G54" s="67">
        <f>IFERROR(VLOOKUP($C54,[1]PivotSIPP!$A$5:$N$85,#REF!,0),0)</f>
        <v>0</v>
      </c>
      <c r="H54" s="67">
        <f>IFERROR(VLOOKUP($C54,[1]PivotSIPP!$A$5:$N$85,#REF!,0),0)</f>
        <v>0</v>
      </c>
      <c r="I54" s="67">
        <f>IFERROR(VLOOKUP($C54,[1]PivotSIPP!$A$5:$N$85,#REF!,0),0)</f>
        <v>0</v>
      </c>
      <c r="J54" s="67">
        <f>IFERROR(VLOOKUP($C54,[1]PivotSIPP!$A$5:$N$85,#REF!,0),0)</f>
        <v>0</v>
      </c>
      <c r="K54" s="67">
        <f>IFERROR(VLOOKUP($C54,[1]PivotSIPP!$A$5:$N$85,#REF!,0),0)</f>
        <v>0</v>
      </c>
      <c r="L54" s="67">
        <f>IFERROR(VLOOKUP($C54,[1]PivotSIPP!$A$5:$N$85,#REF!,0),0)</f>
        <v>0</v>
      </c>
      <c r="M54" s="67">
        <f>IFERROR(VLOOKUP($C54,[1]PivotSIPP!$A$5:$N$85,#REF!,0),0)</f>
        <v>0</v>
      </c>
      <c r="N54" s="67">
        <f>IFERROR(VLOOKUP($C54,[1]PivotSIPP!$A$5:$N$80,#REF!,0),0)</f>
        <v>0</v>
      </c>
      <c r="O54" s="67">
        <f>IFERROR(VLOOKUP($C54,[1]PivotSIPP!$A$5:$N$80,#REF!,0),0)</f>
        <v>0</v>
      </c>
      <c r="P54" s="68">
        <f>IFERROR(VLOOKUP($C54,[1]PivotSIPP!$A$5:$N$80,#REF!,0),0)</f>
        <v>0</v>
      </c>
      <c r="Q54" s="68">
        <f t="shared" si="4"/>
        <v>65103</v>
      </c>
      <c r="T54" s="72"/>
    </row>
    <row r="55" spans="1:20" ht="15.6" x14ac:dyDescent="0.3">
      <c r="A55" s="71" t="s">
        <v>196</v>
      </c>
      <c r="B55" s="54"/>
      <c r="C55" s="69">
        <v>2.02</v>
      </c>
      <c r="D55" s="23" t="s">
        <v>197</v>
      </c>
      <c r="E55" s="67">
        <v>435919.82</v>
      </c>
      <c r="F55" s="67">
        <f t="shared" ref="F55:O55" si="5">F56</f>
        <v>0</v>
      </c>
      <c r="G55" s="67">
        <f t="shared" si="5"/>
        <v>0</v>
      </c>
      <c r="H55" s="67">
        <f t="shared" si="5"/>
        <v>0</v>
      </c>
      <c r="I55" s="67">
        <f t="shared" si="5"/>
        <v>0</v>
      </c>
      <c r="J55" s="67">
        <f t="shared" si="5"/>
        <v>0</v>
      </c>
      <c r="K55" s="67">
        <f t="shared" si="5"/>
        <v>0</v>
      </c>
      <c r="L55" s="67">
        <f t="shared" si="5"/>
        <v>0</v>
      </c>
      <c r="M55" s="67">
        <f t="shared" si="5"/>
        <v>0</v>
      </c>
      <c r="N55" s="67">
        <f t="shared" si="5"/>
        <v>0</v>
      </c>
      <c r="O55" s="61">
        <f t="shared" si="5"/>
        <v>0</v>
      </c>
      <c r="P55" s="62">
        <f>P56</f>
        <v>0</v>
      </c>
      <c r="Q55" s="62">
        <f t="shared" si="4"/>
        <v>435919.82</v>
      </c>
      <c r="T55" s="72"/>
    </row>
    <row r="56" spans="1:20" x14ac:dyDescent="0.3">
      <c r="A56" s="70" t="s">
        <v>198</v>
      </c>
      <c r="B56" s="64"/>
      <c r="C56" s="65" t="s">
        <v>199</v>
      </c>
      <c r="D56" s="66" t="s">
        <v>200</v>
      </c>
      <c r="E56" s="67">
        <v>435919.82</v>
      </c>
      <c r="F56" s="67">
        <f>IFERROR(VLOOKUP($C56,[1]PivotSIPP!$A$5:$N$85,#REF!,0),0)</f>
        <v>0</v>
      </c>
      <c r="G56" s="67">
        <f>IFERROR(VLOOKUP($C56,[1]PivotSIPP!$A$5:$N$85,#REF!,0),0)</f>
        <v>0</v>
      </c>
      <c r="H56" s="67">
        <f>IFERROR(VLOOKUP($C56,[1]PivotSIPP!$A$5:$N$85,#REF!,0),0)</f>
        <v>0</v>
      </c>
      <c r="I56" s="67">
        <f>IFERROR(VLOOKUP($C56,[1]PivotSIPP!$A$5:$N$85,#REF!,0),0)</f>
        <v>0</v>
      </c>
      <c r="J56" s="67">
        <f>IFERROR(VLOOKUP($C56,[1]PivotSIPP!$A$5:$N$85,#REF!,0),0)</f>
        <v>0</v>
      </c>
      <c r="K56" s="67">
        <f>IFERROR(VLOOKUP($C56,[1]PivotSIPP!$A$5:$N$85,#REF!,0),0)</f>
        <v>0</v>
      </c>
      <c r="L56" s="67">
        <f>IFERROR(VLOOKUP($C56,[1]PivotSIPP!$A$5:$N$85,#REF!,0),0)</f>
        <v>0</v>
      </c>
      <c r="M56" s="67">
        <f>IFERROR(VLOOKUP($C56,[1]PivotSIPP!$A$5:$N$85,#REF!,0),0)</f>
        <v>0</v>
      </c>
      <c r="N56" s="67">
        <f>IFERROR(VLOOKUP($C56,[1]PivotSIPP!$A$5:$N$80,#REF!,0),0)</f>
        <v>0</v>
      </c>
      <c r="O56" s="67">
        <f>IFERROR(VLOOKUP($C56,[1]PivotSIPP!$A$5:$N$80,#REF!,0),0)</f>
        <v>0</v>
      </c>
      <c r="P56" s="68">
        <f>IFERROR(VLOOKUP($C56,[1]PivotSIPP!$A$5:$N$80,#REF!,0),0)</f>
        <v>0</v>
      </c>
      <c r="Q56" s="68">
        <f t="shared" si="4"/>
        <v>435919.82</v>
      </c>
      <c r="T56" s="72"/>
    </row>
    <row r="57" spans="1:20" ht="15.6" x14ac:dyDescent="0.3">
      <c r="A57" s="23" t="s">
        <v>201</v>
      </c>
      <c r="B57" s="54"/>
      <c r="C57" s="55">
        <v>5</v>
      </c>
      <c r="D57" s="56" t="s">
        <v>202</v>
      </c>
      <c r="E57" s="57">
        <v>20457339.359999999</v>
      </c>
      <c r="F57" s="57" t="e">
        <f>#REF!+#REF!+#REF!+F58</f>
        <v>#REF!</v>
      </c>
      <c r="G57" s="57" t="e">
        <f>#REF!+#REF!+#REF!+G58</f>
        <v>#REF!</v>
      </c>
      <c r="H57" s="57" t="e">
        <f>#REF!+#REF!+#REF!+H58</f>
        <v>#REF!</v>
      </c>
      <c r="I57" s="57" t="e">
        <f>#REF!+#REF!+#REF!+I58</f>
        <v>#REF!</v>
      </c>
      <c r="J57" s="57" t="e">
        <f>#REF!+#REF!+#REF!+J58</f>
        <v>#REF!</v>
      </c>
      <c r="K57" s="57" t="e">
        <f>#REF!+#REF!+#REF!+K58</f>
        <v>#REF!</v>
      </c>
      <c r="L57" s="57" t="e">
        <f>#REF!+#REF!+#REF!+L58</f>
        <v>#REF!</v>
      </c>
      <c r="M57" s="57" t="e">
        <f>#REF!+#REF!+#REF!+M58</f>
        <v>#REF!</v>
      </c>
      <c r="N57" s="57" t="e">
        <f>#REF!+#REF!+#REF!+N58</f>
        <v>#REF!</v>
      </c>
      <c r="O57" s="57" t="e">
        <f>#REF!+#REF!+#REF!+O58</f>
        <v>#REF!</v>
      </c>
      <c r="P57" s="57" t="e">
        <f>#REF!+#REF!+#REF!+P58</f>
        <v>#REF!</v>
      </c>
      <c r="Q57" s="58" t="e">
        <f t="shared" si="4"/>
        <v>#REF!</v>
      </c>
    </row>
    <row r="58" spans="1:20" ht="15.6" x14ac:dyDescent="0.3">
      <c r="A58" s="66"/>
      <c r="B58" s="64"/>
      <c r="C58" s="69">
        <v>5.0199999999999996</v>
      </c>
      <c r="D58" s="23" t="s">
        <v>203</v>
      </c>
      <c r="E58" s="61">
        <v>20457339.359999999</v>
      </c>
      <c r="F58" s="61">
        <f t="shared" ref="F58:L58" si="6">F59</f>
        <v>0</v>
      </c>
      <c r="G58" s="61">
        <f t="shared" si="6"/>
        <v>0</v>
      </c>
      <c r="H58" s="61">
        <f t="shared" si="6"/>
        <v>0</v>
      </c>
      <c r="I58" s="61">
        <f t="shared" si="6"/>
        <v>0</v>
      </c>
      <c r="J58" s="61">
        <f t="shared" si="6"/>
        <v>0</v>
      </c>
      <c r="K58" s="61">
        <f t="shared" si="6"/>
        <v>0</v>
      </c>
      <c r="L58" s="61">
        <f t="shared" si="6"/>
        <v>0</v>
      </c>
      <c r="M58" s="61">
        <f>M59</f>
        <v>0</v>
      </c>
      <c r="N58" s="61">
        <f>N59</f>
        <v>0</v>
      </c>
      <c r="O58" s="61">
        <f>O59</f>
        <v>0</v>
      </c>
      <c r="P58" s="61">
        <f>P59</f>
        <v>0</v>
      </c>
      <c r="Q58" s="62">
        <f t="shared" si="4"/>
        <v>20457339.359999999</v>
      </c>
    </row>
    <row r="59" spans="1:20" x14ac:dyDescent="0.3">
      <c r="A59" s="66"/>
      <c r="B59" s="64"/>
      <c r="C59" s="65" t="s">
        <v>204</v>
      </c>
      <c r="D59" s="66" t="s">
        <v>205</v>
      </c>
      <c r="E59" s="67">
        <v>20457339.359999999</v>
      </c>
      <c r="F59" s="67">
        <f>IFERROR(VLOOKUP($C59,[1]PivotSIPP!$A$5:$N$85,#REF!,0),0)</f>
        <v>0</v>
      </c>
      <c r="G59" s="67">
        <f>IFERROR(VLOOKUP($C59,[1]PivotSIPP!$A$5:$N$85,#REF!,0),0)</f>
        <v>0</v>
      </c>
      <c r="H59" s="67">
        <f>IFERROR(VLOOKUP($C59,[1]PivotSIPP!$A$5:$N$85,#REF!,0),0)</f>
        <v>0</v>
      </c>
      <c r="I59" s="67">
        <f>IFERROR(VLOOKUP($C59,[1]PivotSIPP!$A$5:$N$85,#REF!,0),0)</f>
        <v>0</v>
      </c>
      <c r="J59" s="67">
        <f>IFERROR(VLOOKUP($C59,[1]PivotSIPP!$A$5:$N$85,#REF!,0),0)</f>
        <v>0</v>
      </c>
      <c r="K59" s="67">
        <f>IFERROR(VLOOKUP($C59,[1]PivotSIPP!$A$5:$N$85,#REF!,0),0)</f>
        <v>0</v>
      </c>
      <c r="L59" s="67">
        <f>IFERROR(VLOOKUP($C59,[1]PivotSIPP!$A$5:$N$85,#REF!,0),0)</f>
        <v>0</v>
      </c>
      <c r="M59" s="67">
        <f>IFERROR(VLOOKUP($C59,[1]PivotSIPP!$A$5:$N$85,#REF!,0),0)</f>
        <v>0</v>
      </c>
      <c r="N59" s="67">
        <f>IFERROR(VLOOKUP($C59,[1]PivotSIPP!$A$5:$N$85,#REF!,0),0)</f>
        <v>0</v>
      </c>
      <c r="O59" s="67">
        <f>IFERROR(VLOOKUP($C59,[1]PivotSIPP!$A$5:$N$85,#REF!,0),0)</f>
        <v>0</v>
      </c>
      <c r="P59" s="68">
        <f>IFERROR(VLOOKUP($C59,[1]PivotSIPP!$A$5:$N$85,#REF!,0),0)</f>
        <v>0</v>
      </c>
      <c r="Q59" s="68">
        <f>SUM(E59:P59)</f>
        <v>20457339.359999999</v>
      </c>
    </row>
    <row r="60" spans="1:20" ht="15.6" x14ac:dyDescent="0.3">
      <c r="A60" s="23" t="s">
        <v>206</v>
      </c>
      <c r="B60" s="54"/>
      <c r="C60" s="55">
        <v>6</v>
      </c>
      <c r="D60" s="56" t="s">
        <v>207</v>
      </c>
      <c r="E60" s="57">
        <v>10476007.280000001</v>
      </c>
      <c r="F60" s="57" t="e">
        <f>#REF!+F61+#REF!</f>
        <v>#REF!</v>
      </c>
      <c r="G60" s="57" t="e">
        <f>#REF!+G61+#REF!</f>
        <v>#REF!</v>
      </c>
      <c r="H60" s="57" t="e">
        <f>#REF!+H61+#REF!</f>
        <v>#REF!</v>
      </c>
      <c r="I60" s="57" t="e">
        <f>#REF!+I61+#REF!</f>
        <v>#REF!</v>
      </c>
      <c r="J60" s="57" t="e">
        <f>#REF!+J61+#REF!</f>
        <v>#REF!</v>
      </c>
      <c r="K60" s="57" t="e">
        <f>#REF!+K61+#REF!</f>
        <v>#REF!</v>
      </c>
      <c r="L60" s="57" t="e">
        <f>#REF!+L61+#REF!</f>
        <v>#REF!</v>
      </c>
      <c r="M60" s="57" t="e">
        <f>#REF!+M61+#REF!</f>
        <v>#REF!</v>
      </c>
      <c r="N60" s="57" t="e">
        <f>N61+#REF!</f>
        <v>#REF!</v>
      </c>
      <c r="O60" s="57" t="e">
        <f>O61+#REF!</f>
        <v>#REF!</v>
      </c>
      <c r="P60" s="58" t="e">
        <f>P61+#REF!+#REF!</f>
        <v>#REF!</v>
      </c>
      <c r="Q60" s="58" t="e">
        <f t="shared" si="4"/>
        <v>#REF!</v>
      </c>
    </row>
    <row r="61" spans="1:20" ht="15.6" x14ac:dyDescent="0.3">
      <c r="A61" s="23" t="s">
        <v>208</v>
      </c>
      <c r="B61" s="54"/>
      <c r="C61" s="69">
        <v>6.03</v>
      </c>
      <c r="D61" s="23" t="s">
        <v>209</v>
      </c>
      <c r="E61" s="61">
        <v>10476007.280000001</v>
      </c>
      <c r="F61" s="61">
        <f t="shared" ref="F61:L61" si="7">SUM(F62:F63)</f>
        <v>0</v>
      </c>
      <c r="G61" s="61">
        <f t="shared" si="7"/>
        <v>0</v>
      </c>
      <c r="H61" s="61">
        <f t="shared" si="7"/>
        <v>0</v>
      </c>
      <c r="I61" s="61">
        <f t="shared" si="7"/>
        <v>0</v>
      </c>
      <c r="J61" s="61">
        <f t="shared" si="7"/>
        <v>0</v>
      </c>
      <c r="K61" s="61">
        <f t="shared" si="7"/>
        <v>0</v>
      </c>
      <c r="L61" s="61">
        <f t="shared" si="7"/>
        <v>0</v>
      </c>
      <c r="M61" s="61">
        <f>SUM(M62:M63)</f>
        <v>0</v>
      </c>
      <c r="N61" s="61">
        <f>SUM(N62:N63)</f>
        <v>0</v>
      </c>
      <c r="O61" s="61">
        <f>SUM(O62:O63)</f>
        <v>0</v>
      </c>
      <c r="P61" s="61">
        <f>SUM(P62:P63)</f>
        <v>0</v>
      </c>
      <c r="Q61" s="62">
        <f t="shared" si="4"/>
        <v>10476007.280000001</v>
      </c>
    </row>
    <row r="62" spans="1:20" x14ac:dyDescent="0.3">
      <c r="A62" s="66" t="s">
        <v>210</v>
      </c>
      <c r="B62" s="64"/>
      <c r="C62" s="65" t="s">
        <v>211</v>
      </c>
      <c r="D62" s="66" t="s">
        <v>212</v>
      </c>
      <c r="E62" s="67">
        <v>6392282.0700000003</v>
      </c>
      <c r="F62" s="67">
        <f>IFERROR(VLOOKUP($C62,[1]PivotSIPP!$A$5:$N$85,#REF!,0),0)</f>
        <v>0</v>
      </c>
      <c r="G62" s="67">
        <f>IFERROR(VLOOKUP($C62,[1]PivotSIPP!$A$5:$N$85,#REF!,0),0)</f>
        <v>0</v>
      </c>
      <c r="H62" s="67">
        <f>IFERROR(VLOOKUP($C62,[1]PivotSIPP!$A$5:$N$85,#REF!,0),0)</f>
        <v>0</v>
      </c>
      <c r="I62" s="67">
        <f>IFERROR(VLOOKUP($C62,[1]PivotSIPP!$A$5:$N$85,#REF!,0),0)</f>
        <v>0</v>
      </c>
      <c r="J62" s="67">
        <f>IFERROR(VLOOKUP($C62,[1]PivotSIPP!$A$5:$N$85,#REF!,0),0)</f>
        <v>0</v>
      </c>
      <c r="K62" s="67">
        <f>IFERROR(VLOOKUP($C62,[1]PivotSIPP!$A$5:$N$85,#REF!,0),0)</f>
        <v>0</v>
      </c>
      <c r="L62" s="67">
        <f>IFERROR(VLOOKUP($C62,[1]PivotSIPP!$A$5:$N$85,#REF!,0),0)</f>
        <v>0</v>
      </c>
      <c r="M62" s="67">
        <f>IFERROR(VLOOKUP($C62,[1]PivotSIPP!$A$5:$N$85,#REF!,0),0)</f>
        <v>0</v>
      </c>
      <c r="N62" s="67">
        <f>IFERROR(VLOOKUP($C62,[1]PivotSIPP!$A$5:$N$85,#REF!,0),0)</f>
        <v>0</v>
      </c>
      <c r="O62" s="67">
        <f>IFERROR(VLOOKUP($C62,[1]PivotSIPP!$A$5:$N$85,#REF!,0),0)</f>
        <v>0</v>
      </c>
      <c r="P62" s="67">
        <f>IFERROR(VLOOKUP($C62,[1]PivotSIPP!$A$5:$N$85,#REF!,0),0)</f>
        <v>0</v>
      </c>
      <c r="Q62" s="68">
        <f t="shared" si="4"/>
        <v>6392282.0700000003</v>
      </c>
    </row>
    <row r="63" spans="1:20" x14ac:dyDescent="0.3">
      <c r="A63" s="66" t="s">
        <v>213</v>
      </c>
      <c r="B63" s="64"/>
      <c r="C63" s="65" t="s">
        <v>214</v>
      </c>
      <c r="D63" s="66" t="s">
        <v>215</v>
      </c>
      <c r="E63" s="67">
        <v>4083725.21</v>
      </c>
      <c r="F63" s="67">
        <f>IFERROR(VLOOKUP($C63,[1]PivotSIPP!$A$5:$N$89,#REF!,0),0)</f>
        <v>0</v>
      </c>
      <c r="G63" s="67">
        <f>IFERROR(VLOOKUP($C63,[1]PivotSIPP!$A$5:$N$89,#REF!,0),0)</f>
        <v>0</v>
      </c>
      <c r="H63" s="67">
        <f>IFERROR(VLOOKUP($C63,[1]PivotSIPP!$A$5:$N$89,#REF!,0),0)</f>
        <v>0</v>
      </c>
      <c r="I63" s="67">
        <f>IFERROR(VLOOKUP($C63,[1]PivotSIPP!$A$5:$N$89,#REF!,0),0)</f>
        <v>0</v>
      </c>
      <c r="J63" s="67">
        <f>IFERROR(VLOOKUP($C63,[1]PivotSIPP!$A$5:$N$89,#REF!,0),0)</f>
        <v>0</v>
      </c>
      <c r="K63" s="67">
        <f>IFERROR(VLOOKUP($C63,[1]PivotSIPP!$A$5:$N$89,#REF!,0),0)</f>
        <v>0</v>
      </c>
      <c r="L63" s="67">
        <f>IFERROR(VLOOKUP($C63,[1]PivotSIPP!$A$5:$N$89,#REF!,0),0)</f>
        <v>0</v>
      </c>
      <c r="M63" s="67">
        <f>IFERROR(VLOOKUP($C63,[1]PivotSIPP!$A$5:$N$89,#REF!,0),0)</f>
        <v>0</v>
      </c>
      <c r="N63" s="67">
        <f>IFERROR(VLOOKUP($C63,[1]PivotSIPP!$A$5:$N$89,#REF!,0),0)</f>
        <v>0</v>
      </c>
      <c r="O63" s="67">
        <f>IFERROR(VLOOKUP($C63,[1]PivotSIPP!$A$5:$N$89,#REF!,0),0)</f>
        <v>0</v>
      </c>
      <c r="P63" s="67">
        <f>IFERROR(VLOOKUP($C63,[1]PivotSIPP!$A$5:$N$89,#REF!,0),0)</f>
        <v>0</v>
      </c>
      <c r="Q63" s="68">
        <f t="shared" si="4"/>
        <v>4083725.21</v>
      </c>
    </row>
    <row r="64" spans="1:20" ht="15.6" x14ac:dyDescent="0.3">
      <c r="A64" s="66"/>
      <c r="B64" s="54"/>
      <c r="C64" s="73"/>
      <c r="D64" s="56" t="s">
        <v>216</v>
      </c>
      <c r="E64" s="74">
        <v>497230829.41999996</v>
      </c>
      <c r="F64" s="74" t="e">
        <f>F57+#REF!+F60+F52+F29+F7</f>
        <v>#REF!</v>
      </c>
      <c r="G64" s="74" t="e">
        <f>G57+#REF!+G60+G52+G29+G7</f>
        <v>#REF!</v>
      </c>
      <c r="H64" s="74" t="e">
        <f>H57+#REF!+H60+H52+H29+H7</f>
        <v>#REF!</v>
      </c>
      <c r="I64" s="74" t="e">
        <f>I57+#REF!+I60+I52+I29+I7</f>
        <v>#REF!</v>
      </c>
      <c r="J64" s="74" t="e">
        <f>J57+#REF!+J60+J52+J29+J7</f>
        <v>#REF!</v>
      </c>
      <c r="K64" s="74" t="e">
        <f>K57+#REF!+K60+K52+K29+K7</f>
        <v>#REF!</v>
      </c>
      <c r="L64" s="75" t="e">
        <f>L57+#REF!+L60+L52+L29+L7</f>
        <v>#REF!</v>
      </c>
      <c r="M64" s="74" t="e">
        <f>M57+#REF!+M60+M52+M29+M7</f>
        <v>#REF!</v>
      </c>
      <c r="N64" s="74" t="e">
        <f>N57+#REF!+N60+N52+N29+N7</f>
        <v>#REF!</v>
      </c>
      <c r="O64" s="74" t="e">
        <f>O57+#REF!+O60+O52+O29+O7</f>
        <v>#REF!</v>
      </c>
      <c r="P64" s="74" t="e">
        <f>P57+#REF!+P60+P52+P29+P7</f>
        <v>#REF!</v>
      </c>
      <c r="Q64" s="74" t="e">
        <f>SUM(E64:P65)</f>
        <v>#REF!</v>
      </c>
    </row>
    <row r="68" spans="5:17" x14ac:dyDescent="0.3">
      <c r="F68" s="39">
        <v>318261690.73999995</v>
      </c>
      <c r="G68" s="39">
        <v>322238502.65999991</v>
      </c>
      <c r="H68" s="39">
        <v>300039693.43000001</v>
      </c>
      <c r="I68" s="39">
        <v>357117225.98999995</v>
      </c>
      <c r="J68" s="39">
        <v>344664287.29000014</v>
      </c>
      <c r="K68" s="39">
        <v>378313794.77000004</v>
      </c>
      <c r="L68" s="39">
        <v>360748942.18000001</v>
      </c>
      <c r="M68" s="39">
        <v>393706035.06000012</v>
      </c>
      <c r="N68" s="39">
        <v>356731651.24000001</v>
      </c>
      <c r="O68" s="39">
        <v>558528123.30000007</v>
      </c>
      <c r="Q68" s="39"/>
    </row>
    <row r="69" spans="5:17" x14ac:dyDescent="0.3">
      <c r="E69" s="76"/>
      <c r="N69" s="39">
        <v>354783923.81999999</v>
      </c>
    </row>
    <row r="71" spans="5:17" x14ac:dyDescent="0.3">
      <c r="F71" s="39" t="e">
        <f t="shared" ref="F71:O71" si="8">F68-F64</f>
        <v>#REF!</v>
      </c>
      <c r="G71" s="39" t="e">
        <f t="shared" si="8"/>
        <v>#REF!</v>
      </c>
      <c r="H71" s="39" t="e">
        <f t="shared" si="8"/>
        <v>#REF!</v>
      </c>
      <c r="I71" s="39" t="e">
        <f t="shared" si="8"/>
        <v>#REF!</v>
      </c>
      <c r="J71" s="39" t="e">
        <f t="shared" si="8"/>
        <v>#REF!</v>
      </c>
      <c r="K71" s="39" t="e">
        <f t="shared" si="8"/>
        <v>#REF!</v>
      </c>
      <c r="L71" s="39" t="e">
        <f t="shared" si="8"/>
        <v>#REF!</v>
      </c>
      <c r="M71" s="39" t="e">
        <f t="shared" si="8"/>
        <v>#REF!</v>
      </c>
      <c r="N71" s="39" t="e">
        <f t="shared" si="8"/>
        <v>#REF!</v>
      </c>
      <c r="O71" s="39" t="e">
        <f t="shared" si="8"/>
        <v>#REF!</v>
      </c>
    </row>
  </sheetData>
  <mergeCells count="4">
    <mergeCell ref="C1:Q1"/>
    <mergeCell ref="C2:Q2"/>
    <mergeCell ref="C3:Q3"/>
    <mergeCell ref="C4:Q4"/>
  </mergeCells>
  <printOptions horizontalCentered="1"/>
  <pageMargins left="0" right="0" top="0" bottom="0" header="0.31496062992125984" footer="0.31496062992125984"/>
  <pageSetup paperSize="9" scale="7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Portada</vt:lpstr>
      <vt:lpstr>Transp. Ingr.-SIPP</vt:lpstr>
      <vt:lpstr>Transp. Egr.-SIPP</vt:lpstr>
      <vt:lpstr>'Transp. Egr.-SIPP'!Área_de_impresión</vt:lpstr>
      <vt:lpstr>'Transp. Ingr.-SIPP'!Área_de_impresión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Mora Quirós César Antonio</dc:creator>
  <cp:lastModifiedBy>Mora Quirós César Antonio</cp:lastModifiedBy>
  <dcterms:created xsi:type="dcterms:W3CDTF">2025-02-10T18:14:25Z</dcterms:created>
  <dcterms:modified xsi:type="dcterms:W3CDTF">2025-02-10T18:19:25Z</dcterms:modified>
</cp:coreProperties>
</file>