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4 Abril 25/"/>
    </mc:Choice>
  </mc:AlternateContent>
  <xr:revisionPtr revIDLastSave="93" documentId="8_{9056FCA7-6564-4DB2-BCDB-1A5E45EA7687}" xr6:coauthVersionLast="47" xr6:coauthVersionMax="47" xr10:uidLastSave="{81590EDC-7877-464E-87ED-24FF5E41A40B}"/>
  <bookViews>
    <workbookView xWindow="-110" yWindow="-110" windowWidth="19420" windowHeight="1030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2" l="1"/>
  <c r="I58" i="2"/>
  <c r="F106" i="2"/>
  <c r="G6" i="2"/>
  <c r="F90" i="2"/>
  <c r="F110" i="2"/>
  <c r="G90" i="2"/>
  <c r="H105" i="2"/>
  <c r="G137" i="2" l="1"/>
  <c r="F139" i="2"/>
  <c r="F137" i="2"/>
  <c r="F146" i="2" s="1"/>
  <c r="H144" i="2"/>
  <c r="I144" i="2" s="1"/>
  <c r="G146" i="2" l="1"/>
  <c r="G135" i="2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<sst xmlns="http://schemas.openxmlformats.org/spreadsheetml/2006/main" count="1429" uniqueCount="993">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</sst>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6" applyNumberFormat="0" applyAlignment="0" applyProtection="0"/>
    <xf numFmtId="0" fontId="27" fillId="11" borderId="7" applyNumberFormat="0" applyAlignment="0" applyProtection="0"/>
    <xf numFmtId="0" fontId="28" fillId="11" borderId="6" applyNumberFormat="0" applyAlignment="0" applyProtection="0"/>
    <xf numFmtId="0" fontId="29" fillId="0" borderId="8" applyNumberFormat="0" applyFill="0" applyAlignment="0" applyProtection="0"/>
    <xf numFmtId="0" fontId="30" fillId="12" borderId="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22">
    <xf numFmtId="0" fontId="0" fillId="0" borderId="0" xfId="0"/>
    <xf numFmtId="0" fontId="5" fillId="4" borderId="0" xfId="0" applyFont="1" applyFill="1"/>
    <xf numFmtId="0" fontId="6" fillId="4" borderId="0" xfId="0" applyFont="1" applyFill="1"/>
    <xf numFmtId="0" fontId="6" fillId="2" borderId="0" xfId="0" applyFont="1" applyFill="1"/>
    <xf numFmtId="0" fontId="6" fillId="0" borderId="0" xfId="0" applyFont="1" applyAlignment="1">
      <alignment horizontal="right"/>
    </xf>
    <xf numFmtId="0" fontId="8" fillId="2" borderId="0" xfId="0" applyFont="1" applyFill="1"/>
    <xf numFmtId="0" fontId="5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5" fontId="7" fillId="0" borderId="0" xfId="1" applyNumberFormat="1" applyFont="1" applyBorder="1" applyAlignment="1">
      <alignment horizontal="right"/>
    </xf>
    <xf numFmtId="165" fontId="7" fillId="0" borderId="0" xfId="0" applyNumberFormat="1" applyFont="1" applyAlignment="1">
      <alignment horizontal="left" indent="4"/>
    </xf>
    <xf numFmtId="0" fontId="5" fillId="3" borderId="0" xfId="0" applyFont="1" applyFill="1" applyAlignment="1">
      <alignment vertical="top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 wrapText="1" indent="4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5" fillId="2" borderId="0" xfId="0" applyFont="1" applyFill="1"/>
    <xf numFmtId="0" fontId="12" fillId="0" borderId="0" xfId="0" applyFont="1"/>
    <xf numFmtId="9" fontId="8" fillId="2" borderId="0" xfId="2" applyFont="1" applyFill="1" applyBorder="1"/>
    <xf numFmtId="165" fontId="7" fillId="0" borderId="0" xfId="1" applyNumberFormat="1" applyFont="1" applyBorder="1" applyAlignment="1">
      <alignment horizontal="left" indent="4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right" wrapText="1"/>
    </xf>
    <xf numFmtId="165" fontId="9" fillId="0" borderId="0" xfId="1" applyNumberFormat="1" applyFont="1" applyBorder="1" applyAlignment="1">
      <alignment horizontal="left" indent="4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9" fillId="2" borderId="0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left" indent="4"/>
    </xf>
    <xf numFmtId="0" fontId="6" fillId="2" borderId="0" xfId="0" applyFont="1" applyFill="1" applyAlignment="1">
      <alignment horizontal="right" vertical="center"/>
    </xf>
    <xf numFmtId="165" fontId="9" fillId="4" borderId="0" xfId="1" applyNumberFormat="1" applyFont="1" applyFill="1" applyBorder="1" applyAlignment="1">
      <alignment horizontal="right"/>
    </xf>
    <xf numFmtId="165" fontId="9" fillId="4" borderId="0" xfId="0" applyNumberFormat="1" applyFont="1" applyFill="1" applyAlignment="1">
      <alignment horizontal="left" indent="4"/>
    </xf>
    <xf numFmtId="165" fontId="5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left" indent="4"/>
    </xf>
    <xf numFmtId="165" fontId="5" fillId="0" borderId="0" xfId="0" applyNumberFormat="1" applyFont="1" applyAlignment="1">
      <alignment horizontal="left" wrapText="1" indent="4"/>
    </xf>
    <xf numFmtId="165" fontId="6" fillId="0" borderId="0" xfId="0" applyNumberFormat="1" applyFont="1" applyAlignment="1">
      <alignment horizontal="left" wrapText="1" indent="1"/>
    </xf>
    <xf numFmtId="165" fontId="6" fillId="2" borderId="0" xfId="0" applyNumberFormat="1" applyFont="1" applyFill="1" applyAlignment="1">
      <alignment horizontal="right" wrapText="1"/>
    </xf>
    <xf numFmtId="165" fontId="7" fillId="2" borderId="0" xfId="0" applyNumberFormat="1" applyFont="1" applyFill="1" applyAlignment="1">
      <alignment horizontal="left" indent="4"/>
    </xf>
    <xf numFmtId="165" fontId="7" fillId="0" borderId="0" xfId="0" applyNumberFormat="1" applyFont="1"/>
    <xf numFmtId="165" fontId="5" fillId="2" borderId="0" xfId="0" applyNumberFormat="1" applyFont="1" applyFill="1" applyAlignment="1">
      <alignment horizontal="right" wrapText="1"/>
    </xf>
    <xf numFmtId="0" fontId="6" fillId="3" borderId="0" xfId="0" applyFont="1" applyFill="1"/>
    <xf numFmtId="0" fontId="5" fillId="3" borderId="0" xfId="0" applyFont="1" applyFill="1"/>
    <xf numFmtId="165" fontId="9" fillId="2" borderId="0" xfId="0" applyNumberFormat="1" applyFont="1" applyFill="1" applyAlignment="1">
      <alignment horizontal="right"/>
    </xf>
    <xf numFmtId="165" fontId="9" fillId="4" borderId="0" xfId="0" applyNumberFormat="1" applyFont="1" applyFill="1" applyAlignment="1">
      <alignment horizontal="right"/>
    </xf>
    <xf numFmtId="0" fontId="1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166" fontId="9" fillId="4" borderId="0" xfId="1" applyNumberFormat="1" applyFont="1" applyFill="1" applyBorder="1" applyAlignment="1">
      <alignment horizontal="right"/>
    </xf>
    <xf numFmtId="165" fontId="9" fillId="3" borderId="0" xfId="0" applyNumberFormat="1" applyFont="1" applyFill="1" applyAlignment="1">
      <alignment horizontal="right" vertical="top" wrapText="1" indent="1"/>
    </xf>
    <xf numFmtId="9" fontId="9" fillId="0" borderId="0" xfId="2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9" fontId="6" fillId="2" borderId="0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 indent="1"/>
    </xf>
    <xf numFmtId="37" fontId="6" fillId="2" borderId="0" xfId="0" applyNumberFormat="1" applyFont="1" applyFill="1" applyAlignment="1">
      <alignment horizontal="right" indent="1"/>
    </xf>
    <xf numFmtId="9" fontId="9" fillId="3" borderId="0" xfId="2" applyFont="1" applyFill="1" applyBorder="1" applyAlignment="1">
      <alignment horizontal="center" vertical="center"/>
    </xf>
    <xf numFmtId="9" fontId="6" fillId="0" borderId="0" xfId="2" applyFont="1" applyBorder="1" applyAlignment="1">
      <alignment horizontal="center"/>
    </xf>
    <xf numFmtId="165" fontId="6" fillId="0" borderId="0" xfId="1" applyNumberFormat="1" applyFont="1" applyBorder="1" applyAlignment="1">
      <alignment horizontal="left" indent="3"/>
    </xf>
    <xf numFmtId="165" fontId="5" fillId="3" borderId="0" xfId="0" applyNumberFormat="1" applyFont="1" applyFill="1" applyAlignment="1">
      <alignment horizontal="right" indent="1"/>
    </xf>
    <xf numFmtId="9" fontId="9" fillId="2" borderId="0" xfId="2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left" indent="3"/>
    </xf>
    <xf numFmtId="9" fontId="9" fillId="4" borderId="0" xfId="2" applyFont="1" applyFill="1" applyBorder="1" applyAlignment="1">
      <alignment horizontal="center"/>
    </xf>
    <xf numFmtId="9" fontId="7" fillId="2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7" fontId="6" fillId="0" borderId="0" xfId="2" applyNumberFormat="1" applyFont="1" applyBorder="1" applyAlignment="1">
      <alignment horizontal="center"/>
    </xf>
    <xf numFmtId="165" fontId="5" fillId="3" borderId="0" xfId="0" applyNumberFormat="1" applyFont="1" applyFill="1" applyAlignment="1">
      <alignment horizontal="center" wrapText="1"/>
    </xf>
    <xf numFmtId="165" fontId="6" fillId="0" borderId="0" xfId="0" applyNumberFormat="1" applyFont="1"/>
    <xf numFmtId="165" fontId="6" fillId="2" borderId="0" xfId="0" applyNumberFormat="1" applyFont="1" applyFill="1"/>
    <xf numFmtId="165" fontId="5" fillId="2" borderId="0" xfId="0" applyNumberFormat="1" applyFont="1" applyFill="1"/>
    <xf numFmtId="3" fontId="4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vertical="center"/>
    </xf>
    <xf numFmtId="9" fontId="6" fillId="2" borderId="0" xfId="2" applyFont="1" applyFill="1" applyBorder="1"/>
    <xf numFmtId="3" fontId="6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wrapText="1" indent="4"/>
    </xf>
    <xf numFmtId="3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9" fontId="7" fillId="2" borderId="0" xfId="2" applyFont="1" applyFill="1" applyBorder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0" xfId="4" applyAlignment="1">
      <alignment horizontal="left"/>
    </xf>
    <xf numFmtId="0" fontId="18" fillId="6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" fontId="16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6" fillId="0" borderId="1" xfId="0" applyNumberFormat="1" applyFont="1" applyBorder="1" applyAlignment="1">
      <alignment horizontal="right" wrapText="1"/>
    </xf>
    <xf numFmtId="4" fontId="16" fillId="5" borderId="0" xfId="0" applyNumberFormat="1" applyFont="1" applyFill="1" applyAlignment="1">
      <alignment horizontal="right" wrapText="1"/>
    </xf>
    <xf numFmtId="0" fontId="0" fillId="5" borderId="0" xfId="0" applyFill="1"/>
    <xf numFmtId="0" fontId="13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indent="4"/>
    </xf>
    <xf numFmtId="165" fontId="5" fillId="2" borderId="0" xfId="0" applyNumberFormat="1" applyFont="1" applyFill="1" applyAlignment="1">
      <alignment horizontal="right" indent="2"/>
    </xf>
    <xf numFmtId="4" fontId="6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center"/>
    </xf>
    <xf numFmtId="9" fontId="9" fillId="0" borderId="0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8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wrapText="1"/>
    </xf>
    <xf numFmtId="0" fontId="0" fillId="0" borderId="1" xfId="0" applyBorder="1"/>
    <xf numFmtId="0" fontId="16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7" fillId="5" borderId="0" xfId="0" applyFont="1" applyFill="1" applyAlignment="1">
      <alignment horizontal="left" wrapText="1"/>
    </xf>
    <xf numFmtId="0" fontId="14" fillId="0" borderId="1" xfId="0" applyFont="1" applyBorder="1"/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tas 2" xfId="46" xr:uid="{AD987692-9D0A-4DDB-BCD1-4A5A57177FE2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23" zoomScale="85" zoomScaleNormal="85" zoomScaleSheetLayoutView="110" workbookViewId="0">
      <selection activeCell="G40" sqref="G40:G41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4" t="s">
        <v>0</v>
      </c>
      <c r="D2" s="104"/>
      <c r="E2" s="104"/>
      <c r="F2" s="104"/>
      <c r="G2" s="104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4" t="s">
        <v>100</v>
      </c>
      <c r="D3" s="104"/>
      <c r="E3" s="104"/>
      <c r="F3" s="104"/>
      <c r="G3" s="104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4" t="s">
        <v>992</v>
      </c>
      <c r="D4" s="104"/>
      <c r="E4" s="104"/>
      <c r="F4" s="104"/>
      <c r="G4" s="104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4" t="s">
        <v>1</v>
      </c>
      <c r="D5" s="104"/>
      <c r="E5" s="104"/>
      <c r="F5" s="104"/>
      <c r="G5" s="104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45777</v>
      </c>
      <c r="G6" s="7">
        <f>+F6</f>
        <v>45777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5" t="s">
        <v>3</v>
      </c>
      <c r="D7" s="105"/>
      <c r="E7" s="105"/>
      <c r="F7" s="12"/>
      <c r="G7" s="13"/>
      <c r="H7" s="102"/>
      <c r="I7" s="103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5"/>
      <c r="D8" s="105"/>
      <c r="E8" s="105"/>
      <c r="F8" s="12"/>
      <c r="G8" s="13"/>
      <c r="H8" s="102"/>
      <c r="I8" s="103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487183.82</v>
      </c>
      <c r="G10" s="43">
        <f>SUM(G12:G15)</f>
        <v>1055401.3199999998</v>
      </c>
      <c r="H10" s="57">
        <f>+F10-G10</f>
        <v>-568217.49999999977</v>
      </c>
      <c r="I10" s="58">
        <f>+H10/G10</f>
        <v>-0.53838998420051232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78">
        <v>7247.17</v>
      </c>
      <c r="G12" s="78">
        <v>6052.19</v>
      </c>
      <c r="H12" s="59">
        <f>+F12-G12</f>
        <v>1194.9800000000005</v>
      </c>
      <c r="I12" s="58">
        <f t="shared" si="1"/>
        <v>0.19744588322574153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479936.65</v>
      </c>
      <c r="G13" s="78">
        <v>1049349.1299999999</v>
      </c>
      <c r="H13" s="59">
        <f>+F13-G13</f>
        <v>-569412.47999999986</v>
      </c>
      <c r="I13" s="58">
        <f t="shared" si="1"/>
        <v>-0.54263396587558987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3700000</v>
      </c>
      <c r="G16" s="80">
        <f>SUM(G17:G19)</f>
        <v>2161411.66</v>
      </c>
      <c r="H16" s="57">
        <f>+F16-G16</f>
        <v>1538588.3399999999</v>
      </c>
      <c r="I16" s="58">
        <f t="shared" si="1"/>
        <v>0.7118441935304447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101">
        <v>3700000</v>
      </c>
      <c r="G17" s="101">
        <v>2161411.66</v>
      </c>
      <c r="H17" s="59">
        <f>+F17-G17</f>
        <v>1538588.3399999999</v>
      </c>
      <c r="I17" s="58">
        <f t="shared" si="1"/>
        <v>0.7118441935304447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58083.26</v>
      </c>
      <c r="G22" s="80">
        <f>SUM(G30)</f>
        <v>39529.49</v>
      </c>
      <c r="H22" s="57">
        <f>+F22-G22</f>
        <v>18553.770000000004</v>
      </c>
      <c r="I22" s="58">
        <f t="shared" si="1"/>
        <v>0.46936527640503345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78">
        <v>58083.26</v>
      </c>
      <c r="G30" s="78">
        <v>39529.49</v>
      </c>
      <c r="H30" s="59">
        <f>+F30-G30</f>
        <v>18553.770000000004</v>
      </c>
      <c r="I30" s="58">
        <f t="shared" si="1"/>
        <v>0.46936527640503345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3980.62</v>
      </c>
      <c r="G35" s="14">
        <f t="shared" ref="G35" si="3">SUM(G36)</f>
        <v>16870.830000000002</v>
      </c>
      <c r="H35" s="57">
        <f>+F35-G35</f>
        <v>-12890.210000000003</v>
      </c>
      <c r="I35" s="58">
        <f t="shared" si="1"/>
        <v>-0.76405310230735546</v>
      </c>
    </row>
    <row r="36" spans="1:12" ht="17" customHeight="1" x14ac:dyDescent="0.35">
      <c r="A36" s="84" t="s">
        <v>885</v>
      </c>
      <c r="E36" s="81" t="s">
        <v>30</v>
      </c>
      <c r="F36" s="78">
        <v>3980.62</v>
      </c>
      <c r="G36" s="78">
        <v>16870.830000000002</v>
      </c>
      <c r="H36" s="59">
        <f>+F36-G36</f>
        <v>-12890.210000000003</v>
      </c>
      <c r="I36" s="58">
        <f t="shared" si="1"/>
        <v>-0.76405310230735546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65508.84</v>
      </c>
      <c r="G39" s="14">
        <f>SUM(G40:G41)</f>
        <v>307365.70999999996</v>
      </c>
      <c r="H39" s="57">
        <f>+F39-G39</f>
        <v>-241856.86999999997</v>
      </c>
      <c r="I39" s="58">
        <f t="shared" si="1"/>
        <v>-0.78687004480753564</v>
      </c>
    </row>
    <row r="40" spans="1:12" ht="15.75" customHeight="1" x14ac:dyDescent="0.35">
      <c r="A40" s="87" t="s">
        <v>792</v>
      </c>
      <c r="E40" s="3" t="s">
        <v>34</v>
      </c>
      <c r="F40" s="17">
        <v>13612.73</v>
      </c>
      <c r="G40" s="17">
        <v>20423.669999999998</v>
      </c>
      <c r="H40" s="59">
        <f>+F40-G40</f>
        <v>-6810.9399999999987</v>
      </c>
      <c r="I40" s="58">
        <f t="shared" si="1"/>
        <v>-0.33348266986295799</v>
      </c>
    </row>
    <row r="41" spans="1:12" x14ac:dyDescent="0.35">
      <c r="A41" s="84" t="s">
        <v>764</v>
      </c>
      <c r="E41" s="50" t="s">
        <v>35</v>
      </c>
      <c r="F41" s="17">
        <v>51896.11</v>
      </c>
      <c r="G41" s="17">
        <v>286942.03999999998</v>
      </c>
      <c r="H41" s="59">
        <f>+F41-G41</f>
        <v>-235045.93</v>
      </c>
      <c r="I41" s="58">
        <f t="shared" si="1"/>
        <v>-0.81914079233562298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4314756.54</v>
      </c>
      <c r="G43" s="26">
        <f>+G10+G16+G22+G35+G39</f>
        <v>3580579.0100000002</v>
      </c>
      <c r="H43" s="64">
        <f>+F43-G43</f>
        <v>734177.5299999998</v>
      </c>
      <c r="I43" s="61">
        <f>+H43/G43</f>
        <v>0.20504435957133083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51753.39</v>
      </c>
      <c r="H57" s="57">
        <f>+F57-G57</f>
        <v>5383.0999999999985</v>
      </c>
      <c r="I57" s="62">
        <f t="shared" ref="I57:I58" si="5">+H57/G57</f>
        <v>0.10401444233894627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78">
        <v>57136.49</v>
      </c>
      <c r="G58" s="78">
        <v>51753.39</v>
      </c>
      <c r="H58" s="59">
        <f>+F58-G58</f>
        <v>5383.0999999999985</v>
      </c>
      <c r="I58" s="62">
        <f t="shared" si="5"/>
        <v>0.10401444233894627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1247710.1000000001</v>
      </c>
      <c r="G59" s="14">
        <f>SUM(G60:G67)</f>
        <v>1022143.9600000001</v>
      </c>
      <c r="H59" s="57">
        <f>+F59-G59</f>
        <v>225566.14</v>
      </c>
      <c r="I59" s="62">
        <f>+H59/G59</f>
        <v>0.22067942366944085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78">
        <v>984976.14</v>
      </c>
      <c r="G60" s="78">
        <v>798861.93</v>
      </c>
      <c r="H60" s="59">
        <f>+F60-G60</f>
        <v>186114.20999999996</v>
      </c>
      <c r="I60" s="62">
        <f>+H60/G60</f>
        <v>0.23297418866862257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7"/>
      <c r="G61" s="17"/>
      <c r="H61" s="59">
        <f t="shared" ref="H61:H66" si="6">+F61-G61</f>
        <v>0</v>
      </c>
      <c r="I61" s="62" t="e">
        <f t="shared" ref="I61:I80" si="7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7"/>
      <c r="G62" s="17"/>
      <c r="H62" s="59">
        <f t="shared" si="6"/>
        <v>0</v>
      </c>
      <c r="I62" s="62" t="e">
        <f t="shared" si="7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7">
        <v>0</v>
      </c>
      <c r="G63" s="17">
        <v>0</v>
      </c>
      <c r="H63" s="59">
        <f t="shared" si="6"/>
        <v>0</v>
      </c>
      <c r="I63" s="62" t="e">
        <f t="shared" si="7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7">
        <v>0</v>
      </c>
      <c r="G64" s="17">
        <v>0</v>
      </c>
      <c r="H64" s="59">
        <f t="shared" si="6"/>
        <v>0</v>
      </c>
      <c r="I64" s="62" t="e">
        <f t="shared" si="7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7">
        <v>0</v>
      </c>
      <c r="G65" s="17">
        <v>0</v>
      </c>
      <c r="H65" s="59">
        <f t="shared" si="6"/>
        <v>0</v>
      </c>
      <c r="I65" s="62" t="e">
        <f t="shared" si="7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7">
        <v>0</v>
      </c>
      <c r="G66" s="17">
        <v>0</v>
      </c>
      <c r="H66" s="59">
        <f t="shared" si="6"/>
        <v>0</v>
      </c>
      <c r="I66" s="62" t="e">
        <f t="shared" si="7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78">
        <v>262733.96000000002</v>
      </c>
      <c r="G67" s="78">
        <v>223282.03</v>
      </c>
      <c r="H67" s="59">
        <f>+F67-G67</f>
        <v>39451.930000000022</v>
      </c>
      <c r="I67" s="62">
        <f>+H67/G67</f>
        <v>0.17669102166439468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7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7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7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7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7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7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7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7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7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8">+F77-G77</f>
        <v>0</v>
      </c>
      <c r="I77" s="62" t="e">
        <f t="shared" si="7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8"/>
        <v>0</v>
      </c>
      <c r="I78" s="62" t="e">
        <f t="shared" si="7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8"/>
        <v>0</v>
      </c>
      <c r="I79" s="62" t="e">
        <f t="shared" si="7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8"/>
        <v>0</v>
      </c>
      <c r="I80" s="62" t="e">
        <f t="shared" si="7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1304846.5900000001</v>
      </c>
      <c r="G82" s="26">
        <f>+G77+G59+G57</f>
        <v>1073897.3500000001</v>
      </c>
      <c r="H82" s="64">
        <f>+F82-G82</f>
        <v>230949.24</v>
      </c>
      <c r="I82" s="61">
        <f>+H82/G82</f>
        <v>0.21505709088489694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5619603.1299999999</v>
      </c>
      <c r="G84" s="26">
        <f>+G82+G43</f>
        <v>4654476.3600000003</v>
      </c>
      <c r="H84" s="64">
        <f>+F84-G84</f>
        <v>965126.76999999955</v>
      </c>
      <c r="I84" s="61">
        <f>+H84/G84</f>
        <v>0.207354532573026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45777</v>
      </c>
      <c r="G87" s="7">
        <f>+G6</f>
        <v>45777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5" t="s">
        <v>57</v>
      </c>
      <c r="D88" s="105"/>
      <c r="E88" s="105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323299.08</v>
      </c>
      <c r="G90" s="35">
        <f>+G91+PC_Deudas_DeudaSocialFiscal_Ant+G105</f>
        <v>310639.04000000004</v>
      </c>
      <c r="H90" s="57">
        <f>+F90-G90</f>
        <v>12660.039999999979</v>
      </c>
      <c r="I90" s="68">
        <f>+H90/G90</f>
        <v>4.0754825922717175E-2</v>
      </c>
    </row>
    <row r="91" spans="1:10" x14ac:dyDescent="0.35">
      <c r="A91" s="87" t="s">
        <v>325</v>
      </c>
      <c r="E91" s="50" t="s">
        <v>60</v>
      </c>
      <c r="F91" s="78">
        <v>100532.74</v>
      </c>
      <c r="G91" s="78">
        <v>109907.6</v>
      </c>
      <c r="H91" s="59">
        <f>+F91-G91</f>
        <v>-9374.86</v>
      </c>
      <c r="I91" s="68">
        <f t="shared" ref="I91:I112" si="9">+H91/G91</f>
        <v>-8.5297650026021854E-2</v>
      </c>
    </row>
    <row r="92" spans="1:10" x14ac:dyDescent="0.35">
      <c r="A92" s="87" t="s">
        <v>263</v>
      </c>
      <c r="E92" s="50" t="s">
        <v>61</v>
      </c>
      <c r="F92" s="78">
        <v>222439.29</v>
      </c>
      <c r="G92" s="78">
        <v>200731.44</v>
      </c>
      <c r="H92" s="59">
        <f>+F92-G92</f>
        <v>21707.850000000006</v>
      </c>
      <c r="I92" s="68">
        <f t="shared" si="9"/>
        <v>0.1081437466896068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10">+F93-G93</f>
        <v>0</v>
      </c>
      <c r="I93" s="68" t="e">
        <f t="shared" si="9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9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10"/>
        <v>0</v>
      </c>
      <c r="I95" s="68" t="e">
        <f t="shared" si="9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10"/>
        <v>0</v>
      </c>
      <c r="I96" s="68" t="e">
        <f t="shared" si="9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10"/>
        <v>0</v>
      </c>
      <c r="I97" s="68" t="e">
        <f t="shared" si="9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10"/>
        <v>0</v>
      </c>
      <c r="I98" s="68" t="e">
        <f t="shared" si="9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10"/>
        <v>#REF!</v>
      </c>
      <c r="I99" s="68" t="e">
        <f t="shared" si="9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10"/>
        <v>0</v>
      </c>
      <c r="I100" s="68" t="e">
        <f t="shared" si="9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10"/>
        <v>0</v>
      </c>
      <c r="I101" s="68" t="e">
        <f t="shared" si="9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10"/>
        <v>0</v>
      </c>
      <c r="I102" s="68" t="e">
        <f t="shared" si="9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10"/>
        <v>0</v>
      </c>
      <c r="I103" s="68" t="e">
        <f t="shared" si="9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10"/>
        <v>0</v>
      </c>
      <c r="I104" s="68" t="e">
        <f t="shared" si="9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2.75" customHeight="1" x14ac:dyDescent="0.35">
      <c r="A105" s="83"/>
      <c r="C105" s="50"/>
      <c r="D105" s="50"/>
      <c r="E105" s="50" t="s">
        <v>991</v>
      </c>
      <c r="F105" s="15">
        <v>327.05</v>
      </c>
      <c r="G105" s="36">
        <v>0</v>
      </c>
      <c r="H105" s="59">
        <f t="shared" si="10"/>
        <v>327.05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23432.43</v>
      </c>
      <c r="G106" s="14">
        <f>+G108+G107+PC_FondTercGar_OtrosFondTer_Ant</f>
        <v>11801.349999999999</v>
      </c>
      <c r="H106" s="57">
        <f>+F106-G106</f>
        <v>11631.080000000002</v>
      </c>
      <c r="I106" s="68">
        <f t="shared" si="9"/>
        <v>0.98557198964525272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6048.23</v>
      </c>
      <c r="G107" s="78">
        <v>5004.1499999999996</v>
      </c>
      <c r="H107" s="59">
        <f>+F107-G107</f>
        <v>1044.08</v>
      </c>
      <c r="I107" s="68">
        <f>+H107/G107</f>
        <v>0.20864282645404314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17384.2</v>
      </c>
      <c r="G108" s="78">
        <v>6797.2</v>
      </c>
      <c r="H108" s="59">
        <f>+F108-G108</f>
        <v>10587</v>
      </c>
      <c r="I108" s="68">
        <f>+H108/G108</f>
        <v>1.5575531101041606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10"/>
        <v>0</v>
      </c>
      <c r="I109" s="68" t="e">
        <f t="shared" si="9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162931.62</v>
      </c>
      <c r="G110" s="14">
        <f>+G111+PC_ProvReservTec_ReservTec_Ant</f>
        <v>153943.88999999998</v>
      </c>
      <c r="H110" s="57">
        <f>+F110-G110</f>
        <v>8987.7300000000105</v>
      </c>
      <c r="I110" s="68">
        <f t="shared" si="9"/>
        <v>5.8383155057339473E-2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146914.93</v>
      </c>
      <c r="G111" s="78">
        <v>139857.06</v>
      </c>
      <c r="H111" s="59">
        <f>+F111-G111</f>
        <v>7057.8699999999953</v>
      </c>
      <c r="I111" s="68">
        <f t="shared" si="9"/>
        <v>5.0464881787161804E-2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16016.69</v>
      </c>
      <c r="G112" s="78">
        <v>14086.83</v>
      </c>
      <c r="H112" s="59">
        <f>+F112-G112</f>
        <v>1929.8600000000006</v>
      </c>
      <c r="I112" s="68">
        <f t="shared" si="9"/>
        <v>0.13699746500809626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1">+F113-G113</f>
        <v>0</v>
      </c>
      <c r="I113" s="62" t="e">
        <f t="shared" ref="I113" si="12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1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1"/>
        <v>0</v>
      </c>
      <c r="I115" s="56" t="e">
        <f t="shared" ref="I115:I122" si="13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1"/>
        <v>0</v>
      </c>
      <c r="I116" s="56" t="e">
        <f t="shared" si="13"/>
        <v>#DIV/0!</v>
      </c>
    </row>
    <row r="117" spans="1:20" ht="4.5" hidden="1" customHeight="1" x14ac:dyDescent="0.35">
      <c r="F117" s="15"/>
      <c r="H117" s="57">
        <f t="shared" si="11"/>
        <v>0</v>
      </c>
      <c r="I117" s="56" t="e">
        <f t="shared" si="13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509663.13</v>
      </c>
      <c r="G118" s="26">
        <f>+G110+G106+G90</f>
        <v>476384.28</v>
      </c>
      <c r="H118" s="64">
        <f>+F118-G118</f>
        <v>33278.849999999977</v>
      </c>
      <c r="I118" s="61">
        <f>+H118/G118</f>
        <v>6.9857153976617306E-2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8"/>
        <v>0</v>
      </c>
      <c r="I122" s="62" t="e">
        <f t="shared" si="13"/>
        <v>#DIV/0!</v>
      </c>
    </row>
    <row r="123" spans="1:20" x14ac:dyDescent="0.35">
      <c r="D123" s="49" t="s">
        <v>77</v>
      </c>
      <c r="F123" s="14">
        <f>SUM(F124:F128)</f>
        <v>256056.41</v>
      </c>
      <c r="G123" s="14">
        <f>SUM(G124:G125)</f>
        <v>233515.6</v>
      </c>
      <c r="H123" s="57">
        <f>+F123-G123</f>
        <v>22540.809999999998</v>
      </c>
      <c r="I123" s="68">
        <f>+H123/G123</f>
        <v>9.6528069216788928E-2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256056.41</v>
      </c>
      <c r="G125" s="78">
        <v>233515.6</v>
      </c>
      <c r="H125" s="59">
        <f>+F125-G125</f>
        <v>22540.809999999998</v>
      </c>
      <c r="I125" s="68">
        <f>+H125/G125</f>
        <v>9.6528069216788928E-2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8"/>
        <v>0</v>
      </c>
      <c r="I127" s="68" t="e">
        <f t="shared" ref="I127" si="14">+H127/G127</f>
        <v>#DIV/0!</v>
      </c>
    </row>
    <row r="128" spans="1:20" ht="15.75" hidden="1" customHeight="1" x14ac:dyDescent="0.35">
      <c r="F128" s="15"/>
      <c r="H128" s="63">
        <f t="shared" si="8"/>
        <v>0</v>
      </c>
      <c r="I128" s="54"/>
    </row>
    <row r="129" spans="1:10" x14ac:dyDescent="0.35">
      <c r="C129" s="24"/>
      <c r="D129" s="25" t="s">
        <v>86</v>
      </c>
      <c r="E129" s="24"/>
      <c r="F129" s="26">
        <f>+F123</f>
        <v>256056.41</v>
      </c>
      <c r="G129" s="26">
        <f>+G123+G120</f>
        <v>233515.6</v>
      </c>
      <c r="H129" s="64">
        <f>+F129-G129</f>
        <v>22540.809999999998</v>
      </c>
      <c r="I129" s="61">
        <f>+H129/G129</f>
        <v>9.6528069216788928E-2</v>
      </c>
    </row>
    <row r="130" spans="1:10" s="3" customFormat="1" ht="5.25" customHeight="1" x14ac:dyDescent="0.35">
      <c r="A130" s="83"/>
      <c r="F130" s="40"/>
      <c r="G130" s="41"/>
    </row>
    <row r="131" spans="1:10" x14ac:dyDescent="0.35">
      <c r="C131" s="24"/>
      <c r="D131" s="6" t="s">
        <v>87</v>
      </c>
      <c r="E131" s="24"/>
      <c r="F131" s="26">
        <f>+F129+F118</f>
        <v>765719.54</v>
      </c>
      <c r="G131" s="26">
        <f>+G129+G118</f>
        <v>709899.88</v>
      </c>
      <c r="H131" s="64">
        <f>+F131-G131</f>
        <v>55819.660000000033</v>
      </c>
      <c r="I131" s="61">
        <f>+H131/G131</f>
        <v>7.8630327420255414E-2</v>
      </c>
      <c r="J131" s="73"/>
    </row>
    <row r="132" spans="1:10" ht="5.25" customHeight="1" x14ac:dyDescent="0.35"/>
    <row r="133" spans="1:10" ht="15" customHeight="1" x14ac:dyDescent="0.35">
      <c r="C133" s="105" t="s">
        <v>88</v>
      </c>
      <c r="D133" s="105"/>
      <c r="E133" s="105"/>
      <c r="G133" s="42"/>
      <c r="H133" s="63"/>
      <c r="I133" s="56"/>
    </row>
    <row r="134" spans="1:10" ht="3" customHeight="1" x14ac:dyDescent="0.35">
      <c r="C134" s="105"/>
      <c r="D134" s="105"/>
      <c r="E134" s="105"/>
      <c r="G134" s="42"/>
      <c r="H134" s="63"/>
      <c r="I134" s="56"/>
    </row>
    <row r="135" spans="1:10" x14ac:dyDescent="0.35">
      <c r="C135" s="18"/>
      <c r="D135" s="49" t="s">
        <v>89</v>
      </c>
      <c r="E135" s="18"/>
      <c r="F135" s="14">
        <f>SUM(F136:F141)</f>
        <v>4509953.4000000004</v>
      </c>
      <c r="G135" s="14">
        <f>SUM(G136:G141)</f>
        <v>3536868.1</v>
      </c>
      <c r="H135" s="57">
        <f>+F135-G135</f>
        <v>973085.30000000028</v>
      </c>
      <c r="I135" s="62">
        <f>+H135/G135</f>
        <v>0.27512626213004671</v>
      </c>
    </row>
    <row r="136" spans="1:10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5">+H136/G136</f>
        <v>#DIV/0!</v>
      </c>
    </row>
    <row r="137" spans="1:10" x14ac:dyDescent="0.35">
      <c r="A137" s="87" t="s">
        <v>146</v>
      </c>
      <c r="C137" s="18"/>
      <c r="D137" s="49"/>
      <c r="E137" s="18" t="s">
        <v>90</v>
      </c>
      <c r="F137" s="78">
        <f>+VLOOKUP(A137,'Balance General'!$A$488:$D$622,3,0)</f>
        <v>302625.43</v>
      </c>
      <c r="G137" s="78">
        <f>+VLOOKUP(A137,'Balance General'!$A$488:$D$622,4,0)</f>
        <v>302625.43</v>
      </c>
      <c r="H137" s="59">
        <f>+F137-G137</f>
        <v>0</v>
      </c>
      <c r="I137" s="62">
        <f>+H137/G137</f>
        <v>0</v>
      </c>
    </row>
    <row r="138" spans="1:10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6">+F138-G138</f>
        <v>0</v>
      </c>
      <c r="I138" s="62" t="e">
        <f t="shared" si="15"/>
        <v>#DIV/0!</v>
      </c>
    </row>
    <row r="139" spans="1:10" x14ac:dyDescent="0.35">
      <c r="A139" s="87" t="s">
        <v>137</v>
      </c>
      <c r="E139" s="50" t="s">
        <v>92</v>
      </c>
      <c r="F139" s="78">
        <f>+VLOOKUP(A139,'Balance General'!$A$617:$D$648,3,0)</f>
        <v>383056.91</v>
      </c>
      <c r="G139" s="78">
        <v>381985.18</v>
      </c>
      <c r="H139" s="59">
        <f t="shared" si="16"/>
        <v>1071.7299999999814</v>
      </c>
      <c r="I139" s="62">
        <f>+H139/G139</f>
        <v>2.8056847650476426E-3</v>
      </c>
    </row>
    <row r="140" spans="1:10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6"/>
        <v>0</v>
      </c>
      <c r="I140" s="62" t="e">
        <f t="shared" si="15"/>
        <v>#DIV/0!</v>
      </c>
    </row>
    <row r="141" spans="1:10" x14ac:dyDescent="0.35">
      <c r="A141" s="90" t="s">
        <v>127</v>
      </c>
      <c r="E141" s="50" t="s">
        <v>94</v>
      </c>
      <c r="F141" s="78">
        <v>3824271.06</v>
      </c>
      <c r="G141" s="78">
        <v>2852257.49</v>
      </c>
      <c r="H141" s="59">
        <f t="shared" si="16"/>
        <v>972013.56999999983</v>
      </c>
      <c r="I141" s="62">
        <f>+H141/G141</f>
        <v>0.34078745464176158</v>
      </c>
    </row>
    <row r="142" spans="1:10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0" s="3" customFormat="1" ht="6" customHeight="1" x14ac:dyDescent="0.35">
      <c r="A143" s="83"/>
      <c r="D143" s="19"/>
      <c r="F143" s="43"/>
      <c r="G143" s="43"/>
      <c r="H143" s="59"/>
      <c r="I143" s="70"/>
    </row>
    <row r="144" spans="1:10" x14ac:dyDescent="0.35">
      <c r="C144" s="24"/>
      <c r="D144" s="25" t="s">
        <v>96</v>
      </c>
      <c r="E144" s="24"/>
      <c r="F144" s="26">
        <v>343930.2</v>
      </c>
      <c r="G144" s="26">
        <v>407708.39</v>
      </c>
      <c r="H144" s="64">
        <f>+F144-G144</f>
        <v>-63778.19</v>
      </c>
      <c r="I144" s="61">
        <f>+H144/G144</f>
        <v>-0.15643089905508198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4853883.6000000006</v>
      </c>
      <c r="G146" s="26">
        <f>SUM(G136:G144)</f>
        <v>3944576.49</v>
      </c>
      <c r="H146" s="64">
        <f>+F146-G146</f>
        <v>909307.11000000034</v>
      </c>
      <c r="I146" s="61">
        <f>+H146/G146</f>
        <v>0.23052084610482487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5619603.1400000006</v>
      </c>
      <c r="G148" s="26">
        <f>+G131+G146</f>
        <v>4654476.37</v>
      </c>
      <c r="H148" s="71">
        <f>+F148-G148</f>
        <v>965126.77000000048</v>
      </c>
      <c r="I148" s="61">
        <f>+H148/G148</f>
        <v>0.20735453212753135</v>
      </c>
    </row>
    <row r="149" spans="1:20" s="5" customFormat="1" ht="15.75" customHeight="1" x14ac:dyDescent="0.35">
      <c r="A149" s="83"/>
      <c r="B149" s="3"/>
      <c r="C149" s="108" t="s">
        <v>99</v>
      </c>
      <c r="D149" s="108"/>
      <c r="E149" s="108"/>
      <c r="F149" s="108"/>
      <c r="G149" s="108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47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6"/>
      <c r="D164" s="106"/>
      <c r="E164" s="106"/>
      <c r="F164" s="106"/>
      <c r="G164" s="106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7"/>
      <c r="D165" s="107"/>
      <c r="E165" s="107"/>
      <c r="F165" s="107"/>
      <c r="G165" s="107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7"/>
      <c r="D166" s="107"/>
      <c r="E166" s="107"/>
      <c r="F166" s="107"/>
      <c r="G166" s="107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G106:H106 H105 F109:H110 H107 H108 F113:H117 H111 H112 F126:H138 H125 F119:H124 G118:H118 G90:H90 F145:H148 H144 F142:H143 H141 F59:H59 H58 F140:H140 F139 H1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1" t="s">
        <v>817</v>
      </c>
      <c r="B1" s="111"/>
      <c r="C1" s="111"/>
      <c r="D1" s="111"/>
      <c r="E1" s="111"/>
    </row>
    <row r="2" spans="1:5" x14ac:dyDescent="0.25">
      <c r="A2" s="110"/>
      <c r="B2" s="110"/>
      <c r="C2" s="110"/>
      <c r="D2" s="110"/>
      <c r="E2" s="110"/>
    </row>
    <row r="3" spans="1:5" ht="13" x14ac:dyDescent="0.3">
      <c r="A3" s="119" t="s">
        <v>983</v>
      </c>
      <c r="B3" s="119"/>
      <c r="C3" s="119"/>
      <c r="D3" s="119"/>
      <c r="E3" s="119"/>
    </row>
    <row r="4" spans="1:5" ht="14.5" customHeight="1" x14ac:dyDescent="0.35">
      <c r="A4" s="120" t="s">
        <v>986</v>
      </c>
      <c r="B4" s="120"/>
      <c r="C4" s="120"/>
      <c r="D4" s="120"/>
      <c r="E4" s="120"/>
    </row>
    <row r="5" spans="1:5" ht="14.5" customHeight="1" x14ac:dyDescent="0.35">
      <c r="A5" s="120" t="s">
        <v>982</v>
      </c>
      <c r="B5" s="120"/>
      <c r="C5" s="120"/>
      <c r="D5" s="120"/>
      <c r="E5" s="120"/>
    </row>
    <row r="6" spans="1:5" ht="13" thickBot="1" x14ac:dyDescent="0.3">
      <c r="A6" s="118"/>
      <c r="B6" s="118"/>
      <c r="C6" s="118"/>
      <c r="D6" s="118"/>
      <c r="E6" s="118"/>
    </row>
    <row r="7" spans="1:5" x14ac:dyDescent="0.25">
      <c r="A7" s="121"/>
      <c r="B7" s="121"/>
      <c r="C7" s="121"/>
      <c r="D7" s="121"/>
      <c r="E7" s="121"/>
    </row>
    <row r="8" spans="1:5" x14ac:dyDescent="0.25">
      <c r="A8" s="109" t="s">
        <v>3</v>
      </c>
      <c r="B8" s="109"/>
      <c r="C8" s="88">
        <v>2024</v>
      </c>
      <c r="D8" s="88">
        <v>2023</v>
      </c>
    </row>
    <row r="9" spans="1:5" x14ac:dyDescent="0.25">
      <c r="A9" s="110"/>
      <c r="B9" s="110"/>
      <c r="C9" s="110"/>
      <c r="D9" s="110"/>
      <c r="E9" s="110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8"/>
      <c r="B481" s="118"/>
    </row>
    <row r="482" spans="1:5" ht="14.5" x14ac:dyDescent="0.35">
      <c r="A482" s="117" t="s">
        <v>331</v>
      </c>
      <c r="B482" s="117"/>
      <c r="C482" s="95">
        <v>5345957.3</v>
      </c>
      <c r="D482" s="95">
        <v>3907338.39</v>
      </c>
    </row>
    <row r="483" spans="1:5" ht="13" thickBot="1" x14ac:dyDescent="0.3">
      <c r="A483" s="118"/>
      <c r="B483" s="118"/>
      <c r="C483" s="118"/>
      <c r="D483" s="118"/>
      <c r="E483" s="118"/>
    </row>
    <row r="484" spans="1:5" x14ac:dyDescent="0.25">
      <c r="A484" s="113"/>
      <c r="B484" s="113"/>
      <c r="C484" s="113"/>
      <c r="D484" s="113"/>
      <c r="E484" s="113"/>
    </row>
    <row r="485" spans="1:5" x14ac:dyDescent="0.25">
      <c r="A485" s="109" t="s">
        <v>57</v>
      </c>
      <c r="B485" s="109"/>
      <c r="C485" s="88">
        <v>2024</v>
      </c>
      <c r="D485" s="88">
        <v>2023</v>
      </c>
    </row>
    <row r="486" spans="1:5" x14ac:dyDescent="0.25">
      <c r="A486" s="110"/>
      <c r="B486" s="110"/>
      <c r="C486" s="110"/>
      <c r="D486" s="110"/>
      <c r="E486" s="110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10"/>
      <c r="B608" s="110"/>
      <c r="C608" s="110"/>
      <c r="D608" s="110"/>
      <c r="E608" s="110"/>
    </row>
    <row r="609" spans="1:5" ht="14.5" x14ac:dyDescent="0.35">
      <c r="A609" s="117" t="s">
        <v>152</v>
      </c>
      <c r="B609" s="117"/>
      <c r="C609" s="95">
        <v>795092.1</v>
      </c>
      <c r="D609" s="95">
        <v>698051.95</v>
      </c>
    </row>
    <row r="610" spans="1:5" ht="13" thickBot="1" x14ac:dyDescent="0.3">
      <c r="A610" s="118"/>
      <c r="B610" s="118"/>
      <c r="C610" s="118"/>
      <c r="D610" s="118"/>
      <c r="E610" s="118"/>
    </row>
    <row r="611" spans="1:5" x14ac:dyDescent="0.25">
      <c r="A611" s="113"/>
      <c r="B611" s="113"/>
      <c r="C611" s="113"/>
      <c r="D611" s="113"/>
      <c r="E611" s="113"/>
    </row>
    <row r="612" spans="1:5" x14ac:dyDescent="0.25">
      <c r="A612" s="109" t="s">
        <v>88</v>
      </c>
      <c r="B612" s="109"/>
      <c r="C612" s="88">
        <v>2024</v>
      </c>
      <c r="D612" s="88">
        <v>2023</v>
      </c>
    </row>
    <row r="613" spans="1:5" x14ac:dyDescent="0.25">
      <c r="A613" s="110"/>
      <c r="B613" s="110"/>
      <c r="C613" s="110"/>
      <c r="D613" s="110"/>
      <c r="E613" s="110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10"/>
      <c r="B646" s="110"/>
      <c r="C646" s="110"/>
      <c r="D646" s="110"/>
      <c r="E646" s="110"/>
    </row>
    <row r="647" spans="1:5" ht="13" x14ac:dyDescent="0.3">
      <c r="A647" s="114" t="s">
        <v>96</v>
      </c>
      <c r="B647" s="114"/>
      <c r="C647" s="91">
        <v>1012145.98</v>
      </c>
      <c r="D647" s="91">
        <v>999679.08</v>
      </c>
    </row>
    <row r="648" spans="1:5" ht="13" thickBot="1" x14ac:dyDescent="0.3">
      <c r="A648" s="110"/>
      <c r="B648" s="110"/>
      <c r="C648" s="110"/>
      <c r="D648" s="110"/>
      <c r="E648" s="110"/>
    </row>
    <row r="649" spans="1:5" ht="14.5" customHeight="1" x14ac:dyDescent="0.35">
      <c r="A649" s="115" t="s">
        <v>109</v>
      </c>
      <c r="B649" s="115"/>
      <c r="C649" s="95">
        <v>4550865.1900000004</v>
      </c>
      <c r="D649" s="95">
        <v>3209286.44</v>
      </c>
    </row>
    <row r="650" spans="1:5" x14ac:dyDescent="0.25">
      <c r="A650" s="110"/>
      <c r="B650" s="110"/>
      <c r="C650" s="110"/>
      <c r="D650" s="110"/>
      <c r="E650" s="110"/>
    </row>
    <row r="651" spans="1:5" s="97" customFormat="1" ht="16" customHeight="1" x14ac:dyDescent="0.35">
      <c r="A651" s="116" t="s">
        <v>108</v>
      </c>
      <c r="B651" s="116"/>
      <c r="C651" s="96">
        <v>5345957.3</v>
      </c>
      <c r="D651" s="96">
        <v>3907338.39</v>
      </c>
    </row>
    <row r="652" spans="1:5" x14ac:dyDescent="0.25">
      <c r="A652" s="110"/>
      <c r="B652" s="110"/>
      <c r="C652" s="110"/>
      <c r="D652" s="110"/>
      <c r="E652" s="110"/>
    </row>
    <row r="653" spans="1:5" x14ac:dyDescent="0.25">
      <c r="A653" s="110"/>
      <c r="B653" s="110"/>
      <c r="C653" s="110"/>
      <c r="D653" s="110"/>
      <c r="E653" s="110"/>
    </row>
    <row r="654" spans="1:5" x14ac:dyDescent="0.25">
      <c r="A654" s="112"/>
      <c r="B654" s="112"/>
      <c r="C654" s="112"/>
      <c r="D654" s="112"/>
      <c r="E654" s="112"/>
    </row>
    <row r="655" spans="1:5" x14ac:dyDescent="0.25">
      <c r="A655" s="110"/>
      <c r="B655" s="110"/>
      <c r="C655" s="110"/>
      <c r="D655" s="110"/>
      <c r="E655" s="110"/>
    </row>
    <row r="656" spans="1:5" ht="14.5" customHeight="1" x14ac:dyDescent="0.25">
      <c r="A656" s="111" t="s">
        <v>107</v>
      </c>
      <c r="B656" s="111"/>
      <c r="C656" s="111"/>
      <c r="D656" s="111"/>
      <c r="E656" s="111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2025-05-19T20:24:54Z</cp:lastPrinted>
  <dcterms:created xsi:type="dcterms:W3CDTF">2022-02-21T21:24:29Z</dcterms:created>
  <dcterms:modified xsi:type="dcterms:W3CDTF">2025-05-19T20:25:50Z</dcterms:modified>
</cp:coreProperties>
</file>